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M19" i="3" s="1"/>
  <c r="R14" i="4" l="1"/>
  <c r="U14" i="4" s="1"/>
  <c r="M19" i="4"/>
  <c r="R19" i="4" s="1"/>
  <c r="U19" i="4" s="1"/>
  <c r="M24" i="3"/>
  <c r="R19" i="3"/>
  <c r="U19" i="3" s="1"/>
  <c r="R14" i="3"/>
  <c r="U14" i="3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I19" i="2" s="1"/>
  <c r="I24" i="2" s="1"/>
  <c r="I29" i="2" s="1"/>
  <c r="H16" i="2"/>
  <c r="H17" i="2" s="1"/>
  <c r="H19" i="2" s="1"/>
  <c r="H24" i="2" s="1"/>
  <c r="H29" i="2" s="1"/>
  <c r="G16" i="2"/>
  <c r="G17" i="2" s="1"/>
  <c r="G19" i="2" s="1"/>
  <c r="G24" i="2" s="1"/>
  <c r="G29" i="2" s="1"/>
  <c r="F16" i="2"/>
  <c r="F17" i="2" s="1"/>
  <c r="F19" i="2" s="1"/>
  <c r="F24" i="2" s="1"/>
  <c r="F29" i="2" s="1"/>
  <c r="Q14" i="2"/>
  <c r="Q19" i="2" s="1"/>
  <c r="Q24" i="2" s="1"/>
  <c r="Q29" i="2" s="1"/>
  <c r="M14" i="2"/>
  <c r="M24" i="4" l="1"/>
  <c r="R24" i="4" s="1"/>
  <c r="U24" i="4" s="1"/>
  <c r="M29" i="4"/>
  <c r="R29" i="4" s="1"/>
  <c r="U29" i="4" s="1"/>
  <c r="M29" i="3"/>
  <c r="R29" i="3" s="1"/>
  <c r="U29" i="3" s="1"/>
  <c r="R24" i="3"/>
  <c r="U24" i="3" s="1"/>
  <c r="R14" i="2"/>
  <c r="U14" i="2" s="1"/>
  <c r="M19" i="2"/>
  <c r="R19" i="2" s="1"/>
  <c r="U19" i="2" s="1"/>
  <c r="M24" i="2"/>
  <c r="M16" i="1"/>
  <c r="L16" i="1"/>
  <c r="K16" i="1"/>
  <c r="J16" i="1"/>
  <c r="I16" i="1"/>
  <c r="H16" i="1"/>
  <c r="G16" i="1"/>
  <c r="F16" i="1"/>
  <c r="S16" i="1"/>
  <c r="R24" i="2" l="1"/>
  <c r="U24" i="2" s="1"/>
  <c r="M29" i="2"/>
  <c r="R29" i="2" s="1"/>
  <c r="U29" i="2" s="1"/>
  <c r="N16" i="1"/>
  <c r="Q27" i="1" l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<sst xmlns="http://schemas.openxmlformats.org/spreadsheetml/2006/main" count="368" uniqueCount="81">
  <si>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</si>
  <si>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</si>
  <si>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</si>
  <si>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</si>
  <si>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</si>
  <si>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</si>
  <si>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</si>
  <si>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</si>
  <si>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</si>
  <si>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</si>
  <si>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</si>
  <si>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</si>
  <si>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</si>
  <si>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</si>
  <si>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</si>
  <si>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</si>
  <si>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</si>
  <si>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</si>
  <si>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</si>
  <si>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</si>
  <si>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</si>
  <si>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</si>
  <si>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</si>
  <si>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</si>
  <si>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</si>
  <si>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</si>
  <si>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</si>
  <si>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</si>
  <si>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</si>
  <si>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</si>
  <si>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</si>
  <si>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</si>
  <si>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</si>
  <si>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</si>
  <si>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</si>
  <si>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</si>
  <si>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</si>
  <si>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</si>
  <si>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</si>
  <si>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</si>
  <si>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</si>
  <si>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</si>
  <si>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</si>
  <si>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</si>
  <si>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</si>
  <si>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</si>
  <si>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</si>
  <si>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</si>
  <si>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</si>
  <si>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</si>
  <si>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</si>
  <si>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</si>
  <si>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</si>
  <si>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</si>
  <si>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</si>
  <si>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</si>
  <si>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</si>
  <si>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</si>
  <si>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</si>
  <si>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</si>
  <si>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</si>
  <si>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</si>
  <si>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</si>
  <si>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</si>
  <si>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</si>
  <si>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</si>
  <si>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</si>
  <si>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</si>
  <si>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</si>
  <si>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</si>
  <si>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</si>
  <si>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</si>
  <si>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</si>
  <si>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Silnice II. Třídy</t>
  </si>
  <si>
    <t>II/173</t>
  </si>
  <si>
    <t>Hospodářský (alfa z roku 2016 - 0,76)</t>
  </si>
  <si>
    <t>II-H</t>
  </si>
  <si>
    <t>2-4520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</si>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</sst>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3" t="s">
        <v>0</v>
      </c>
      <c r="C3" s="74"/>
      <c r="D3" s="118" t="s">
        <v>74</v>
      </c>
      <c r="E3" s="119"/>
      <c r="F3" s="72" t="s">
        <v>13</v>
      </c>
      <c r="G3" s="73"/>
      <c r="H3" s="73"/>
      <c r="I3" s="74"/>
      <c r="J3" s="81" t="s">
        <v>77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2:21" s="3" customFormat="1" ht="24" customHeight="1" x14ac:dyDescent="0.25">
      <c r="B4" s="5" t="s">
        <v>1</v>
      </c>
      <c r="C4" s="6"/>
      <c r="D4" s="120">
        <v>43714</v>
      </c>
      <c r="E4" s="121"/>
      <c r="F4" s="75" t="s">
        <v>14</v>
      </c>
      <c r="G4" s="76"/>
      <c r="H4" s="76"/>
      <c r="I4" s="77"/>
      <c r="J4" s="84" t="s">
        <v>64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s="3" customFormat="1" ht="24" customHeight="1" x14ac:dyDescent="0.25">
      <c r="B5" s="7" t="s">
        <v>2</v>
      </c>
      <c r="C5" s="8"/>
      <c r="D5" s="175" t="s">
        <v>63</v>
      </c>
      <c r="E5" s="176"/>
      <c r="F5" s="78" t="s">
        <v>15</v>
      </c>
      <c r="G5" s="79"/>
      <c r="H5" s="79"/>
      <c r="I5" s="80"/>
      <c r="J5" s="87" t="s">
        <v>65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</row>
    <row r="6" spans="2:21" s="3" customFormat="1" ht="24" customHeight="1" thickBot="1" x14ac:dyDescent="0.3">
      <c r="B6" s="9" t="s">
        <v>3</v>
      </c>
      <c r="C6" s="10"/>
      <c r="D6" s="172" t="s">
        <v>66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2" t="s">
        <v>16</v>
      </c>
      <c r="G7" s="73"/>
      <c r="H7" s="73"/>
      <c r="I7" s="74"/>
      <c r="J7" s="90">
        <v>43724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2:21" s="3" customFormat="1" ht="24" customHeight="1" x14ac:dyDescent="0.25">
      <c r="B8" s="18">
        <v>1</v>
      </c>
      <c r="C8" s="185" t="s">
        <v>6</v>
      </c>
      <c r="D8" s="186"/>
      <c r="E8" s="187"/>
      <c r="F8" s="155" t="s">
        <v>73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7"/>
    </row>
    <row r="9" spans="2:21" s="3" customFormat="1" ht="24" customHeight="1" x14ac:dyDescent="0.25">
      <c r="B9" s="14">
        <v>2</v>
      </c>
      <c r="C9" s="111" t="s">
        <v>7</v>
      </c>
      <c r="D9" s="112"/>
      <c r="E9" s="13" t="s">
        <v>39</v>
      </c>
      <c r="F9" s="158" t="s">
        <v>71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0"/>
    </row>
    <row r="10" spans="2:21" s="3" customFormat="1" ht="24" customHeight="1" x14ac:dyDescent="0.25">
      <c r="B10" s="14">
        <v>3</v>
      </c>
      <c r="C10" s="111" t="s">
        <v>8</v>
      </c>
      <c r="D10" s="184"/>
      <c r="E10" s="112"/>
      <c r="F10" s="161" t="s">
        <v>75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20">
        <v>4</v>
      </c>
      <c r="C11" s="181" t="s">
        <v>9</v>
      </c>
      <c r="D11" s="182"/>
      <c r="E11" s="183"/>
      <c r="F11" s="164" t="s">
        <v>76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4"/>
      <c r="C12" s="67"/>
      <c r="D12" s="67"/>
      <c r="E12" s="68"/>
      <c r="F12" s="137" t="s">
        <v>19</v>
      </c>
      <c r="G12" s="138"/>
      <c r="H12" s="138"/>
      <c r="I12" s="138"/>
      <c r="J12" s="138"/>
      <c r="K12" s="138"/>
      <c r="L12" s="139"/>
      <c r="M12" s="29" t="s">
        <v>19</v>
      </c>
      <c r="N12" s="19" t="s">
        <v>21</v>
      </c>
      <c r="O12" s="137" t="s">
        <v>20</v>
      </c>
      <c r="P12" s="139"/>
      <c r="Q12" s="30" t="s">
        <v>20</v>
      </c>
      <c r="R12" s="28" t="s">
        <v>61</v>
      </c>
      <c r="S12" s="102" t="s">
        <v>17</v>
      </c>
      <c r="T12" s="102" t="s">
        <v>18</v>
      </c>
      <c r="U12" s="188" t="s">
        <v>72</v>
      </c>
    </row>
    <row r="13" spans="2:21" s="3" customFormat="1" ht="18" customHeight="1" x14ac:dyDescent="0.25">
      <c r="B13" s="115"/>
      <c r="C13" s="70"/>
      <c r="D13" s="70"/>
      <c r="E13" s="71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103"/>
      <c r="T13" s="103"/>
      <c r="U13" s="189"/>
    </row>
    <row r="14" spans="2:21" s="4" customFormat="1" ht="24" customHeight="1" x14ac:dyDescent="0.25">
      <c r="B14" s="124">
        <v>5</v>
      </c>
      <c r="C14" s="126" t="s">
        <v>10</v>
      </c>
      <c r="D14" s="127"/>
      <c r="E14" s="15" t="s">
        <v>40</v>
      </c>
      <c r="F14" s="93">
        <v>89</v>
      </c>
      <c r="G14" s="93">
        <v>16</v>
      </c>
      <c r="H14" s="93">
        <v>1</v>
      </c>
      <c r="I14" s="93">
        <v>0</v>
      </c>
      <c r="J14" s="93">
        <v>1</v>
      </c>
      <c r="K14" s="93">
        <v>3</v>
      </c>
      <c r="L14" s="93">
        <v>2</v>
      </c>
      <c r="M14" s="93">
        <f>SUM(F14:L15)</f>
        <v>112</v>
      </c>
      <c r="N14" s="93">
        <v>7</v>
      </c>
      <c r="O14" s="93">
        <v>11</v>
      </c>
      <c r="P14" s="93">
        <v>0</v>
      </c>
      <c r="Q14" s="93">
        <f>SUM(O14:P15)</f>
        <v>11</v>
      </c>
      <c r="R14" s="93">
        <f>SUM(M14,N14,Q14)</f>
        <v>130</v>
      </c>
      <c r="S14" s="179">
        <v>800</v>
      </c>
      <c r="T14" s="93">
        <v>13</v>
      </c>
      <c r="U14" s="180">
        <f>SUM(R14:T15)</f>
        <v>943</v>
      </c>
    </row>
    <row r="15" spans="2:21" s="4" customFormat="1" ht="24" customHeight="1" x14ac:dyDescent="0.25">
      <c r="B15" s="124"/>
      <c r="C15" s="133"/>
      <c r="D15" s="134"/>
      <c r="E15" s="26" t="s">
        <v>12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79"/>
      <c r="T15" s="93"/>
      <c r="U15" s="180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7.43+7.93+7.93+7.73+7.7+7.49+6.74+5.65</f>
        <v>58.6</v>
      </c>
      <c r="G16" s="35">
        <f t="shared" ref="G16:M16" si="0">7.43+7.93+7.93+7.73+7.7+7.49+6.74+5.65</f>
        <v>58.6</v>
      </c>
      <c r="H16" s="35">
        <f t="shared" si="0"/>
        <v>58.6</v>
      </c>
      <c r="I16" s="35">
        <f t="shared" si="0"/>
        <v>58.6</v>
      </c>
      <c r="J16" s="35">
        <f t="shared" si="0"/>
        <v>58.6</v>
      </c>
      <c r="K16" s="35">
        <f t="shared" si="0"/>
        <v>58.6</v>
      </c>
      <c r="L16" s="35">
        <f t="shared" si="0"/>
        <v>58.6</v>
      </c>
      <c r="M16" s="35">
        <f t="shared" si="0"/>
        <v>58.6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6.83+6.13+5.78+5.63+6.29+7.9+8.54+8.02</f>
        <v>55.120000000000005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124">
        <v>6</v>
      </c>
      <c r="C17" s="126" t="s">
        <v>11</v>
      </c>
      <c r="D17" s="149"/>
      <c r="E17" s="16" t="s">
        <v>41</v>
      </c>
      <c r="F17" s="105">
        <f t="shared" ref="F17:Q17" si="1">100/F16</f>
        <v>1.7064846416382251</v>
      </c>
      <c r="G17" s="105">
        <f t="shared" si="1"/>
        <v>1.7064846416382251</v>
      </c>
      <c r="H17" s="105">
        <f t="shared" si="1"/>
        <v>1.7064846416382251</v>
      </c>
      <c r="I17" s="105">
        <f t="shared" si="1"/>
        <v>1.7064846416382251</v>
      </c>
      <c r="J17" s="105">
        <f t="shared" si="1"/>
        <v>1.7064846416382251</v>
      </c>
      <c r="K17" s="105">
        <f t="shared" si="1"/>
        <v>1.7064846416382251</v>
      </c>
      <c r="L17" s="105">
        <f t="shared" si="1"/>
        <v>1.7064846416382251</v>
      </c>
      <c r="M17" s="105">
        <f t="shared" si="1"/>
        <v>1.7064846416382251</v>
      </c>
      <c r="N17" s="105">
        <f t="shared" si="1"/>
        <v>1.8814675446848539</v>
      </c>
      <c r="O17" s="105">
        <f t="shared" si="1"/>
        <v>1.893939393939394</v>
      </c>
      <c r="P17" s="105">
        <f t="shared" si="1"/>
        <v>1.893939393939394</v>
      </c>
      <c r="Q17" s="105">
        <f t="shared" si="1"/>
        <v>1.893939393939394</v>
      </c>
      <c r="R17" s="94"/>
      <c r="S17" s="105">
        <f>100/S16</f>
        <v>1.8142235123367196</v>
      </c>
      <c r="T17" s="105">
        <f>100/T16</f>
        <v>1.7940437746681019</v>
      </c>
      <c r="U17" s="167"/>
    </row>
    <row r="18" spans="2:21" s="4" customFormat="1" ht="24" customHeight="1" x14ac:dyDescent="0.25">
      <c r="B18" s="124"/>
      <c r="C18" s="133"/>
      <c r="D18" s="150"/>
      <c r="E18" s="24" t="s">
        <v>22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94"/>
      <c r="S18" s="105"/>
      <c r="T18" s="105"/>
      <c r="U18" s="167"/>
    </row>
    <row r="19" spans="2:21" s="4" customFormat="1" ht="24" customHeight="1" x14ac:dyDescent="0.25">
      <c r="B19" s="124">
        <v>7</v>
      </c>
      <c r="C19" s="126" t="s">
        <v>23</v>
      </c>
      <c r="D19" s="149"/>
      <c r="E19" s="15" t="s">
        <v>42</v>
      </c>
      <c r="F19" s="104">
        <f t="shared" ref="F19:P19" si="2">F14*F17</f>
        <v>151.87713310580205</v>
      </c>
      <c r="G19" s="104">
        <f t="shared" si="2"/>
        <v>27.303754266211602</v>
      </c>
      <c r="H19" s="104">
        <f t="shared" si="2"/>
        <v>1.7064846416382251</v>
      </c>
      <c r="I19" s="104">
        <f t="shared" si="2"/>
        <v>0</v>
      </c>
      <c r="J19" s="104">
        <f t="shared" si="2"/>
        <v>1.7064846416382251</v>
      </c>
      <c r="K19" s="104">
        <f t="shared" si="2"/>
        <v>5.1194539249146755</v>
      </c>
      <c r="L19" s="104">
        <f t="shared" si="2"/>
        <v>3.4129692832764502</v>
      </c>
      <c r="M19" s="104">
        <f t="shared" ref="M19" si="3">M14*M17</f>
        <v>191.12627986348122</v>
      </c>
      <c r="N19" s="104">
        <f t="shared" si="2"/>
        <v>13.170272812793977</v>
      </c>
      <c r="O19" s="104">
        <f t="shared" si="2"/>
        <v>20.833333333333336</v>
      </c>
      <c r="P19" s="104">
        <f t="shared" si="2"/>
        <v>0</v>
      </c>
      <c r="Q19" s="104">
        <f t="shared" ref="Q19" si="4">Q14*Q17</f>
        <v>20.833333333333336</v>
      </c>
      <c r="R19" s="95">
        <f>SUM(M19,N19,Q19)</f>
        <v>225.12988600960853</v>
      </c>
      <c r="S19" s="104">
        <f>S14*S17</f>
        <v>1451.3788098693758</v>
      </c>
      <c r="T19" s="104">
        <f>T14*T17</f>
        <v>23.322569070685326</v>
      </c>
      <c r="U19" s="153">
        <f>SUM(R19:T20)</f>
        <v>1699.8312649496697</v>
      </c>
    </row>
    <row r="20" spans="2:21" s="4" customFormat="1" ht="24" customHeight="1" x14ac:dyDescent="0.25">
      <c r="B20" s="124"/>
      <c r="C20" s="133"/>
      <c r="D20" s="150"/>
      <c r="E20" s="26" t="s">
        <v>24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95"/>
      <c r="S20" s="104"/>
      <c r="T20" s="104"/>
      <c r="U20" s="153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129.19999999999999</v>
      </c>
      <c r="G21" s="31">
        <v>129.19999999999999</v>
      </c>
      <c r="H21" s="31">
        <v>129.19999999999999</v>
      </c>
      <c r="I21" s="31">
        <v>129.19999999999999</v>
      </c>
      <c r="J21" s="31">
        <v>129.19999999999999</v>
      </c>
      <c r="K21" s="31">
        <v>129.19999999999999</v>
      </c>
      <c r="L21" s="31">
        <v>129.19999999999999</v>
      </c>
      <c r="M21" s="31">
        <v>129.19999999999999</v>
      </c>
      <c r="N21" s="31">
        <v>129.1</v>
      </c>
      <c r="O21" s="31">
        <v>124.8</v>
      </c>
      <c r="P21" s="31">
        <v>124.8</v>
      </c>
      <c r="Q21" s="31">
        <v>124.8</v>
      </c>
      <c r="R21" s="31"/>
      <c r="S21" s="31">
        <v>116.6</v>
      </c>
      <c r="T21" s="31">
        <v>106.7</v>
      </c>
      <c r="U21" s="34"/>
    </row>
    <row r="22" spans="2:21" s="4" customFormat="1" ht="24" customHeight="1" x14ac:dyDescent="0.25">
      <c r="B22" s="124">
        <v>8</v>
      </c>
      <c r="C22" s="126" t="s">
        <v>25</v>
      </c>
      <c r="D22" s="149"/>
      <c r="E22" s="16" t="s">
        <v>43</v>
      </c>
      <c r="F22" s="98">
        <f>100/F21</f>
        <v>0.77399380804953566</v>
      </c>
      <c r="G22" s="98">
        <f>100/G21</f>
        <v>0.77399380804953566</v>
      </c>
      <c r="H22" s="98">
        <f t="shared" ref="H22:T22" si="5">100/H21</f>
        <v>0.77399380804953566</v>
      </c>
      <c r="I22" s="98">
        <f t="shared" si="5"/>
        <v>0.77399380804953566</v>
      </c>
      <c r="J22" s="98">
        <f t="shared" si="5"/>
        <v>0.77399380804953566</v>
      </c>
      <c r="K22" s="98">
        <f t="shared" si="5"/>
        <v>0.77399380804953566</v>
      </c>
      <c r="L22" s="98">
        <f t="shared" si="5"/>
        <v>0.77399380804953566</v>
      </c>
      <c r="M22" s="98">
        <f t="shared" si="5"/>
        <v>0.77399380804953566</v>
      </c>
      <c r="N22" s="98">
        <f t="shared" si="5"/>
        <v>0.77459333849728895</v>
      </c>
      <c r="O22" s="98">
        <f t="shared" si="5"/>
        <v>0.80128205128205132</v>
      </c>
      <c r="P22" s="98">
        <f t="shared" si="5"/>
        <v>0.80128205128205132</v>
      </c>
      <c r="Q22" s="98">
        <f t="shared" si="5"/>
        <v>0.80128205128205132</v>
      </c>
      <c r="R22" s="96"/>
      <c r="S22" s="98">
        <f t="shared" si="5"/>
        <v>0.85763293310463129</v>
      </c>
      <c r="T22" s="98">
        <f t="shared" si="5"/>
        <v>0.93720712277413309</v>
      </c>
      <c r="U22" s="154"/>
    </row>
    <row r="23" spans="2:21" s="4" customFormat="1" ht="24" customHeight="1" x14ac:dyDescent="0.25">
      <c r="B23" s="124"/>
      <c r="C23" s="133"/>
      <c r="D23" s="150"/>
      <c r="E23" s="26" t="s">
        <v>22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6"/>
      <c r="S23" s="98"/>
      <c r="T23" s="98"/>
      <c r="U23" s="154"/>
    </row>
    <row r="24" spans="2:21" s="4" customFormat="1" ht="24" customHeight="1" x14ac:dyDescent="0.25">
      <c r="B24" s="124">
        <v>9</v>
      </c>
      <c r="C24" s="126" t="s">
        <v>26</v>
      </c>
      <c r="D24" s="149"/>
      <c r="E24" s="15" t="s">
        <v>44</v>
      </c>
      <c r="F24" s="59">
        <f>F19*F22</f>
        <v>117.55196060820593</v>
      </c>
      <c r="G24" s="59">
        <f>G19*G22</f>
        <v>21.132936738553873</v>
      </c>
      <c r="H24" s="59">
        <f t="shared" ref="H24:T24" si="6">H19*H22</f>
        <v>1.3208085461596171</v>
      </c>
      <c r="I24" s="59">
        <f t="shared" si="6"/>
        <v>0</v>
      </c>
      <c r="J24" s="59">
        <f t="shared" si="6"/>
        <v>1.3208085461596171</v>
      </c>
      <c r="K24" s="59">
        <f t="shared" si="6"/>
        <v>3.9624256384788512</v>
      </c>
      <c r="L24" s="59">
        <f t="shared" si="6"/>
        <v>2.6416170923192341</v>
      </c>
      <c r="M24" s="59">
        <f t="shared" ref="M24" si="7">M19*M22</f>
        <v>147.93055716987712</v>
      </c>
      <c r="N24" s="59">
        <f t="shared" si="6"/>
        <v>10.201605586982167</v>
      </c>
      <c r="O24" s="59">
        <f t="shared" si="6"/>
        <v>16.693376068376072</v>
      </c>
      <c r="P24" s="59">
        <f t="shared" si="6"/>
        <v>0</v>
      </c>
      <c r="Q24" s="59">
        <f t="shared" ref="Q24" si="8">Q19*Q22</f>
        <v>16.693376068376072</v>
      </c>
      <c r="R24" s="97">
        <f>SUM(M24,N24,Q24)</f>
        <v>174.82553882523536</v>
      </c>
      <c r="S24" s="59">
        <f t="shared" si="6"/>
        <v>1244.7502657541818</v>
      </c>
      <c r="T24" s="59">
        <f t="shared" si="6"/>
        <v>21.85807785443798</v>
      </c>
      <c r="U24" s="152">
        <f>SUM(R24:T25)</f>
        <v>1441.4338824338552</v>
      </c>
    </row>
    <row r="25" spans="2:21" s="4" customFormat="1" ht="24" customHeight="1" x14ac:dyDescent="0.25">
      <c r="B25" s="124"/>
      <c r="C25" s="133"/>
      <c r="D25" s="150"/>
      <c r="E25" s="26" t="s">
        <v>24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97"/>
      <c r="S25" s="59"/>
      <c r="T25" s="59"/>
      <c r="U25" s="152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106.7</v>
      </c>
      <c r="T26" s="32">
        <v>149</v>
      </c>
      <c r="U26" s="33"/>
    </row>
    <row r="27" spans="2:21" s="4" customFormat="1" ht="24" customHeight="1" x14ac:dyDescent="0.25">
      <c r="B27" s="124">
        <v>10</v>
      </c>
      <c r="C27" s="126" t="s">
        <v>27</v>
      </c>
      <c r="D27" s="149"/>
      <c r="E27" s="15" t="s">
        <v>45</v>
      </c>
      <c r="F27" s="98">
        <f>100/F26</f>
        <v>0.89605734767025091</v>
      </c>
      <c r="G27" s="98">
        <f t="shared" ref="G27:T27" si="9">100/G26</f>
        <v>0.89605734767025091</v>
      </c>
      <c r="H27" s="98">
        <f t="shared" si="9"/>
        <v>0.89605734767025091</v>
      </c>
      <c r="I27" s="98">
        <f t="shared" si="9"/>
        <v>0.89605734767025091</v>
      </c>
      <c r="J27" s="98">
        <f t="shared" si="9"/>
        <v>0.89605734767025091</v>
      </c>
      <c r="K27" s="98">
        <f t="shared" si="9"/>
        <v>0.89605734767025091</v>
      </c>
      <c r="L27" s="98">
        <f t="shared" si="9"/>
        <v>0.89605734767025091</v>
      </c>
      <c r="M27" s="98">
        <f t="shared" si="9"/>
        <v>0.89605734767025091</v>
      </c>
      <c r="N27" s="98">
        <f t="shared" si="9"/>
        <v>0.90171325518485113</v>
      </c>
      <c r="O27" s="98">
        <f t="shared" si="9"/>
        <v>0.91074681238615662</v>
      </c>
      <c r="P27" s="98">
        <f t="shared" si="9"/>
        <v>0.91074681238615662</v>
      </c>
      <c r="Q27" s="98">
        <f t="shared" si="9"/>
        <v>0.91074681238615662</v>
      </c>
      <c r="R27" s="98"/>
      <c r="S27" s="98">
        <f t="shared" si="9"/>
        <v>0.93720712277413309</v>
      </c>
      <c r="T27" s="98">
        <f t="shared" si="9"/>
        <v>0.67114093959731547</v>
      </c>
      <c r="U27" s="154"/>
    </row>
    <row r="28" spans="2:21" s="4" customFormat="1" ht="24" customHeight="1" x14ac:dyDescent="0.25">
      <c r="B28" s="124"/>
      <c r="C28" s="133"/>
      <c r="D28" s="150"/>
      <c r="E28" s="26" t="s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54"/>
    </row>
    <row r="29" spans="2:21" s="4" customFormat="1" ht="24" customHeight="1" x14ac:dyDescent="0.25">
      <c r="B29" s="124">
        <v>11</v>
      </c>
      <c r="C29" s="126" t="s">
        <v>28</v>
      </c>
      <c r="D29" s="149"/>
      <c r="E29" s="15" t="s">
        <v>29</v>
      </c>
      <c r="F29" s="101">
        <f>F24*F27</f>
        <v>105.33329803602682</v>
      </c>
      <c r="G29" s="101">
        <f t="shared" ref="G29:T29" si="10">G24*G27</f>
        <v>18.936323242431786</v>
      </c>
      <c r="H29" s="101">
        <f t="shared" si="10"/>
        <v>1.1835202026519867</v>
      </c>
      <c r="I29" s="101">
        <f t="shared" si="10"/>
        <v>0</v>
      </c>
      <c r="J29" s="101">
        <f t="shared" si="10"/>
        <v>1.1835202026519867</v>
      </c>
      <c r="K29" s="101">
        <f t="shared" si="10"/>
        <v>3.5505606079559597</v>
      </c>
      <c r="L29" s="101">
        <f t="shared" si="10"/>
        <v>2.3670404053039733</v>
      </c>
      <c r="M29" s="101">
        <f t="shared" ref="M29" si="11">M24*M27</f>
        <v>132.55426269702252</v>
      </c>
      <c r="N29" s="101">
        <f t="shared" si="10"/>
        <v>9.1989229819496536</v>
      </c>
      <c r="O29" s="101">
        <f t="shared" si="10"/>
        <v>15.203439042236859</v>
      </c>
      <c r="P29" s="101">
        <f t="shared" si="10"/>
        <v>0</v>
      </c>
      <c r="Q29" s="101">
        <f t="shared" ref="Q29" si="12">Q24*Q27</f>
        <v>15.203439042236859</v>
      </c>
      <c r="R29" s="99">
        <f>SUM(M29,N29,Q29)</f>
        <v>156.95662472120904</v>
      </c>
      <c r="S29" s="101">
        <f t="shared" si="10"/>
        <v>1166.5888151398142</v>
      </c>
      <c r="T29" s="101">
        <f t="shared" si="10"/>
        <v>14.669850909018779</v>
      </c>
      <c r="U29" s="151">
        <f>SUM(R29:T30)</f>
        <v>1338.215290770042</v>
      </c>
    </row>
    <row r="30" spans="2:21" s="4" customFormat="1" ht="24" customHeight="1" x14ac:dyDescent="0.25">
      <c r="B30" s="124"/>
      <c r="C30" s="133"/>
      <c r="D30" s="150"/>
      <c r="E30" s="26" t="s">
        <v>24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/>
      <c r="S30" s="101"/>
      <c r="T30" s="101"/>
      <c r="U30" s="151"/>
    </row>
    <row r="31" spans="2:21" s="4" customFormat="1" ht="24" customHeight="1" x14ac:dyDescent="0.25">
      <c r="B31" s="124">
        <v>12</v>
      </c>
      <c r="C31" s="126" t="s">
        <v>30</v>
      </c>
      <c r="D31" s="127"/>
      <c r="E31" s="145" t="s">
        <v>31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147"/>
    </row>
    <row r="32" spans="2:21" s="4" customFormat="1" ht="24" customHeight="1" thickBot="1" x14ac:dyDescent="0.3">
      <c r="B32" s="125"/>
      <c r="C32" s="128"/>
      <c r="D32" s="129"/>
      <c r="E32" s="146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148"/>
    </row>
    <row r="33" spans="2:21" s="4" customFormat="1" ht="24" customHeight="1" x14ac:dyDescent="0.25">
      <c r="B33" s="140">
        <v>13</v>
      </c>
      <c r="C33" s="141" t="s">
        <v>32</v>
      </c>
      <c r="D33" s="142"/>
      <c r="E33" s="19" t="s">
        <v>46</v>
      </c>
      <c r="F33" s="144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44"/>
      <c r="T33" s="144"/>
      <c r="U33" s="143"/>
    </row>
    <row r="34" spans="2:21" s="4" customFormat="1" ht="24" customHeight="1" x14ac:dyDescent="0.25">
      <c r="B34" s="124"/>
      <c r="C34" s="133"/>
      <c r="D34" s="134"/>
      <c r="E34" s="13" t="s">
        <v>22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22"/>
    </row>
    <row r="35" spans="2:21" s="4" customFormat="1" ht="24" customHeight="1" x14ac:dyDescent="0.25">
      <c r="B35" s="124">
        <v>14</v>
      </c>
      <c r="C35" s="126" t="s">
        <v>33</v>
      </c>
      <c r="D35" s="127"/>
      <c r="E35" s="13" t="s">
        <v>47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22"/>
    </row>
    <row r="36" spans="2:21" s="4" customFormat="1" ht="24" customHeight="1" thickBot="1" x14ac:dyDescent="0.3">
      <c r="B36" s="125"/>
      <c r="C36" s="128"/>
      <c r="D36" s="129"/>
      <c r="E36" s="21" t="s">
        <v>12</v>
      </c>
      <c r="F36" s="136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36"/>
      <c r="T36" s="136"/>
      <c r="U36" s="123"/>
    </row>
    <row r="37" spans="2:21" s="4" customFormat="1" ht="24" customHeight="1" x14ac:dyDescent="0.25">
      <c r="B37" s="140">
        <v>15</v>
      </c>
      <c r="C37" s="141" t="s">
        <v>34</v>
      </c>
      <c r="D37" s="142"/>
      <c r="E37" s="19" t="s">
        <v>48</v>
      </c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143"/>
    </row>
    <row r="38" spans="2:21" s="4" customFormat="1" ht="24" customHeight="1" x14ac:dyDescent="0.25">
      <c r="B38" s="124"/>
      <c r="C38" s="133"/>
      <c r="D38" s="134"/>
      <c r="E38" s="13" t="s">
        <v>22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122"/>
    </row>
    <row r="39" spans="2:21" s="4" customFormat="1" ht="24" customHeight="1" x14ac:dyDescent="0.25">
      <c r="B39" s="124">
        <v>16</v>
      </c>
      <c r="C39" s="126" t="s">
        <v>35</v>
      </c>
      <c r="D39" s="127"/>
      <c r="E39" s="13" t="s">
        <v>49</v>
      </c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122"/>
    </row>
    <row r="40" spans="2:21" s="4" customFormat="1" ht="24" customHeight="1" thickBot="1" x14ac:dyDescent="0.3">
      <c r="B40" s="125"/>
      <c r="C40" s="128"/>
      <c r="D40" s="129"/>
      <c r="E40" s="21" t="s">
        <v>36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123"/>
    </row>
    <row r="41" spans="2:21" s="4" customFormat="1" ht="24" customHeight="1" x14ac:dyDescent="0.25">
      <c r="B41" s="130">
        <v>17</v>
      </c>
      <c r="C41" s="131" t="s">
        <v>37</v>
      </c>
      <c r="D41" s="132"/>
      <c r="E41" s="17" t="s">
        <v>50</v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135"/>
    </row>
    <row r="42" spans="2:21" s="4" customFormat="1" ht="24" customHeight="1" x14ac:dyDescent="0.25">
      <c r="B42" s="124"/>
      <c r="C42" s="133"/>
      <c r="D42" s="134"/>
      <c r="E42" s="13" t="s">
        <v>22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122"/>
    </row>
    <row r="43" spans="2:21" s="4" customFormat="1" ht="24" customHeight="1" x14ac:dyDescent="0.25">
      <c r="B43" s="124">
        <v>18</v>
      </c>
      <c r="C43" s="126" t="s">
        <v>38</v>
      </c>
      <c r="D43" s="127"/>
      <c r="E43" s="13" t="s">
        <v>51</v>
      </c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122"/>
    </row>
    <row r="44" spans="2:21" s="4" customFormat="1" ht="24" customHeight="1" thickBot="1" x14ac:dyDescent="0.3">
      <c r="B44" s="125"/>
      <c r="C44" s="128"/>
      <c r="D44" s="129"/>
      <c r="E44" s="21" t="s">
        <v>36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123"/>
    </row>
    <row r="45" spans="2:21" s="4" customFormat="1" ht="15" customHeight="1" x14ac:dyDescent="0.25">
      <c r="B45" s="106" t="s">
        <v>5</v>
      </c>
      <c r="C45" s="10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7"/>
    </row>
    <row r="46" spans="2:21" s="4" customFormat="1" ht="48" customHeight="1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3" t="s">
        <v>0</v>
      </c>
      <c r="C3" s="74"/>
      <c r="D3" s="118" t="s">
        <v>74</v>
      </c>
      <c r="E3" s="119"/>
      <c r="F3" s="72" t="s">
        <v>13</v>
      </c>
      <c r="G3" s="73"/>
      <c r="H3" s="73"/>
      <c r="I3" s="74"/>
      <c r="J3" s="81" t="s">
        <v>77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2:21" s="3" customFormat="1" ht="24" customHeight="1" x14ac:dyDescent="0.25">
      <c r="B4" s="5" t="s">
        <v>1</v>
      </c>
      <c r="C4" s="6"/>
      <c r="D4" s="120">
        <v>43724</v>
      </c>
      <c r="E4" s="121"/>
      <c r="F4" s="75" t="s">
        <v>14</v>
      </c>
      <c r="G4" s="76"/>
      <c r="H4" s="76"/>
      <c r="I4" s="77"/>
      <c r="J4" s="84" t="s">
        <v>78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s="3" customFormat="1" ht="24" customHeight="1" x14ac:dyDescent="0.25">
      <c r="B5" s="7" t="s">
        <v>2</v>
      </c>
      <c r="C5" s="8"/>
      <c r="D5" s="175" t="s">
        <v>63</v>
      </c>
      <c r="E5" s="176"/>
      <c r="F5" s="78" t="s">
        <v>15</v>
      </c>
      <c r="G5" s="79"/>
      <c r="H5" s="79"/>
      <c r="I5" s="80"/>
      <c r="J5" s="87" t="s">
        <v>65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</row>
    <row r="6" spans="2:21" s="3" customFormat="1" ht="24" customHeight="1" thickBot="1" x14ac:dyDescent="0.3">
      <c r="B6" s="9" t="s">
        <v>3</v>
      </c>
      <c r="C6" s="10"/>
      <c r="D6" s="172" t="s">
        <v>66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2" t="s">
        <v>16</v>
      </c>
      <c r="G7" s="73"/>
      <c r="H7" s="73"/>
      <c r="I7" s="74"/>
      <c r="J7" s="90">
        <v>43738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2:21" s="3" customFormat="1" ht="24" customHeight="1" x14ac:dyDescent="0.25">
      <c r="B8" s="38">
        <v>1</v>
      </c>
      <c r="C8" s="185" t="s">
        <v>6</v>
      </c>
      <c r="D8" s="186"/>
      <c r="E8" s="187"/>
      <c r="F8" s="155" t="s">
        <v>73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7"/>
    </row>
    <row r="9" spans="2:21" s="3" customFormat="1" ht="24" customHeight="1" x14ac:dyDescent="0.25">
      <c r="B9" s="36">
        <v>2</v>
      </c>
      <c r="C9" s="111" t="s">
        <v>7</v>
      </c>
      <c r="D9" s="112"/>
      <c r="E9" s="13" t="s">
        <v>39</v>
      </c>
      <c r="F9" s="158" t="s">
        <v>71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0"/>
    </row>
    <row r="10" spans="2:21" s="3" customFormat="1" ht="24" customHeight="1" x14ac:dyDescent="0.25">
      <c r="B10" s="36">
        <v>3</v>
      </c>
      <c r="C10" s="111" t="s">
        <v>8</v>
      </c>
      <c r="D10" s="184"/>
      <c r="E10" s="112"/>
      <c r="F10" s="161" t="s">
        <v>75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39">
        <v>4</v>
      </c>
      <c r="C11" s="181" t="s">
        <v>9</v>
      </c>
      <c r="D11" s="182"/>
      <c r="E11" s="183"/>
      <c r="F11" s="164" t="s">
        <v>76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4"/>
      <c r="C12" s="67"/>
      <c r="D12" s="67"/>
      <c r="E12" s="68"/>
      <c r="F12" s="137" t="s">
        <v>19</v>
      </c>
      <c r="G12" s="138"/>
      <c r="H12" s="138"/>
      <c r="I12" s="138"/>
      <c r="J12" s="138"/>
      <c r="K12" s="138"/>
      <c r="L12" s="139"/>
      <c r="M12" s="44" t="s">
        <v>19</v>
      </c>
      <c r="N12" s="19" t="s">
        <v>21</v>
      </c>
      <c r="O12" s="137" t="s">
        <v>20</v>
      </c>
      <c r="P12" s="139"/>
      <c r="Q12" s="43" t="s">
        <v>20</v>
      </c>
      <c r="R12" s="42" t="s">
        <v>61</v>
      </c>
      <c r="S12" s="102" t="s">
        <v>17</v>
      </c>
      <c r="T12" s="102" t="s">
        <v>18</v>
      </c>
      <c r="U12" s="188" t="s">
        <v>72</v>
      </c>
    </row>
    <row r="13" spans="2:21" s="3" customFormat="1" ht="18" customHeight="1" x14ac:dyDescent="0.25">
      <c r="B13" s="115"/>
      <c r="C13" s="70"/>
      <c r="D13" s="70"/>
      <c r="E13" s="71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103"/>
      <c r="T13" s="103"/>
      <c r="U13" s="189"/>
    </row>
    <row r="14" spans="2:21" s="4" customFormat="1" ht="24" customHeight="1" x14ac:dyDescent="0.25">
      <c r="B14" s="124">
        <v>5</v>
      </c>
      <c r="C14" s="126" t="s">
        <v>10</v>
      </c>
      <c r="D14" s="127"/>
      <c r="E14" s="15" t="s">
        <v>40</v>
      </c>
      <c r="F14" s="93">
        <v>103</v>
      </c>
      <c r="G14" s="93">
        <v>21</v>
      </c>
      <c r="H14" s="93">
        <v>0</v>
      </c>
      <c r="I14" s="93">
        <v>7</v>
      </c>
      <c r="J14" s="93">
        <v>0</v>
      </c>
      <c r="K14" s="93">
        <v>2</v>
      </c>
      <c r="L14" s="93">
        <v>9</v>
      </c>
      <c r="M14" s="93">
        <f>SUM(F14:L15)</f>
        <v>142</v>
      </c>
      <c r="N14" s="93">
        <v>6</v>
      </c>
      <c r="O14" s="93">
        <v>10</v>
      </c>
      <c r="P14" s="93">
        <v>0</v>
      </c>
      <c r="Q14" s="93">
        <f>SUM(O14:P15)</f>
        <v>10</v>
      </c>
      <c r="R14" s="93">
        <f>SUM(M14,N14,Q14)</f>
        <v>158</v>
      </c>
      <c r="S14" s="179">
        <v>868</v>
      </c>
      <c r="T14" s="93">
        <v>9</v>
      </c>
      <c r="U14" s="180">
        <f>SUM(R14:T15)</f>
        <v>1035</v>
      </c>
    </row>
    <row r="15" spans="2:21" s="4" customFormat="1" ht="24" customHeight="1" x14ac:dyDescent="0.25">
      <c r="B15" s="124"/>
      <c r="C15" s="133"/>
      <c r="D15" s="134"/>
      <c r="E15" s="37" t="s">
        <v>12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79"/>
      <c r="T15" s="93"/>
      <c r="U15" s="180"/>
    </row>
    <row r="16" spans="2:21" s="4" customFormat="1" ht="24" customHeight="1" x14ac:dyDescent="0.25">
      <c r="B16" s="36"/>
      <c r="C16" s="41"/>
      <c r="D16" s="27"/>
      <c r="E16" s="40" t="s">
        <v>67</v>
      </c>
      <c r="F16" s="46">
        <f>7.43+7.93+7.93+7.73+7.7+7.49+6.74+5.65</f>
        <v>58.6</v>
      </c>
      <c r="G16" s="46">
        <f t="shared" ref="G16:M16" si="0">7.43+7.93+7.93+7.73+7.7+7.49+6.74+5.65</f>
        <v>58.6</v>
      </c>
      <c r="H16" s="46">
        <f t="shared" si="0"/>
        <v>58.6</v>
      </c>
      <c r="I16" s="46">
        <f t="shared" si="0"/>
        <v>58.6</v>
      </c>
      <c r="J16" s="46">
        <f t="shared" si="0"/>
        <v>58.6</v>
      </c>
      <c r="K16" s="46">
        <f t="shared" si="0"/>
        <v>58.6</v>
      </c>
      <c r="L16" s="46">
        <f t="shared" si="0"/>
        <v>58.6</v>
      </c>
      <c r="M16" s="46">
        <f t="shared" si="0"/>
        <v>58.6</v>
      </c>
      <c r="N16" s="46">
        <f>6.1+6.79+7.22+7.44+7.23+6.81+6.2+5.36</f>
        <v>53.150000000000006</v>
      </c>
      <c r="O16" s="46">
        <f>7.35+6.17+5.69+5.1+6.65+8.35+7.19+6.3</f>
        <v>52.8</v>
      </c>
      <c r="P16" s="46">
        <f>7.35+6.17+5.69+5.1+6.65+8.35+7.19+6.3</f>
        <v>52.8</v>
      </c>
      <c r="Q16" s="46">
        <f>7.35+6.17+5.69+5.1+6.65+8.35+7.19+6.3</f>
        <v>52.8</v>
      </c>
      <c r="R16" s="46"/>
      <c r="S16" s="45">
        <f>6.83+6.13+5.78+5.63+6.29+7.9+8.54+8.02</f>
        <v>55.120000000000005</v>
      </c>
      <c r="T16" s="46">
        <f>5.84+5.25+4.77+5.17+7.81+9.12+9.47+8.31</f>
        <v>55.74</v>
      </c>
      <c r="U16" s="33"/>
    </row>
    <row r="17" spans="2:21" s="4" customFormat="1" ht="24" customHeight="1" x14ac:dyDescent="0.25">
      <c r="B17" s="124">
        <v>6</v>
      </c>
      <c r="C17" s="126" t="s">
        <v>11</v>
      </c>
      <c r="D17" s="149"/>
      <c r="E17" s="16" t="s">
        <v>41</v>
      </c>
      <c r="F17" s="105">
        <f t="shared" ref="F17:Q17" si="1">100/F16</f>
        <v>1.7064846416382251</v>
      </c>
      <c r="G17" s="105">
        <f t="shared" si="1"/>
        <v>1.7064846416382251</v>
      </c>
      <c r="H17" s="105">
        <f t="shared" si="1"/>
        <v>1.7064846416382251</v>
      </c>
      <c r="I17" s="105">
        <f t="shared" si="1"/>
        <v>1.7064846416382251</v>
      </c>
      <c r="J17" s="105">
        <f t="shared" si="1"/>
        <v>1.7064846416382251</v>
      </c>
      <c r="K17" s="105">
        <f t="shared" si="1"/>
        <v>1.7064846416382251</v>
      </c>
      <c r="L17" s="105">
        <f t="shared" si="1"/>
        <v>1.7064846416382251</v>
      </c>
      <c r="M17" s="105">
        <f t="shared" si="1"/>
        <v>1.7064846416382251</v>
      </c>
      <c r="N17" s="105">
        <f t="shared" si="1"/>
        <v>1.8814675446848539</v>
      </c>
      <c r="O17" s="105">
        <f t="shared" si="1"/>
        <v>1.893939393939394</v>
      </c>
      <c r="P17" s="105">
        <f t="shared" si="1"/>
        <v>1.893939393939394</v>
      </c>
      <c r="Q17" s="105">
        <f t="shared" si="1"/>
        <v>1.893939393939394</v>
      </c>
      <c r="R17" s="94"/>
      <c r="S17" s="105">
        <f>100/S16</f>
        <v>1.8142235123367196</v>
      </c>
      <c r="T17" s="105">
        <f>100/T16</f>
        <v>1.7940437746681019</v>
      </c>
      <c r="U17" s="167"/>
    </row>
    <row r="18" spans="2:21" s="4" customFormat="1" ht="24" customHeight="1" x14ac:dyDescent="0.25">
      <c r="B18" s="124"/>
      <c r="C18" s="133"/>
      <c r="D18" s="150"/>
      <c r="E18" s="40" t="s">
        <v>22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94"/>
      <c r="S18" s="105"/>
      <c r="T18" s="105"/>
      <c r="U18" s="167"/>
    </row>
    <row r="19" spans="2:21" s="4" customFormat="1" ht="24" customHeight="1" x14ac:dyDescent="0.25">
      <c r="B19" s="124">
        <v>7</v>
      </c>
      <c r="C19" s="126" t="s">
        <v>23</v>
      </c>
      <c r="D19" s="149"/>
      <c r="E19" s="15" t="s">
        <v>42</v>
      </c>
      <c r="F19" s="104">
        <f t="shared" ref="F19:Q19" si="2">F14*F17</f>
        <v>175.76791808873719</v>
      </c>
      <c r="G19" s="104">
        <f t="shared" si="2"/>
        <v>35.836177474402724</v>
      </c>
      <c r="H19" s="104">
        <f t="shared" si="2"/>
        <v>0</v>
      </c>
      <c r="I19" s="104">
        <f t="shared" si="2"/>
        <v>11.945392491467576</v>
      </c>
      <c r="J19" s="104">
        <f t="shared" si="2"/>
        <v>0</v>
      </c>
      <c r="K19" s="104">
        <f t="shared" si="2"/>
        <v>3.4129692832764502</v>
      </c>
      <c r="L19" s="104">
        <f t="shared" si="2"/>
        <v>15.358361774744026</v>
      </c>
      <c r="M19" s="104">
        <f t="shared" si="2"/>
        <v>242.32081911262796</v>
      </c>
      <c r="N19" s="104">
        <f t="shared" si="2"/>
        <v>11.288805268109122</v>
      </c>
      <c r="O19" s="104">
        <f t="shared" si="2"/>
        <v>18.939393939393941</v>
      </c>
      <c r="P19" s="104">
        <f t="shared" si="2"/>
        <v>0</v>
      </c>
      <c r="Q19" s="104">
        <f t="shared" si="2"/>
        <v>18.939393939393941</v>
      </c>
      <c r="R19" s="95">
        <f>SUM(M19,N19,Q19)</f>
        <v>272.54901832013104</v>
      </c>
      <c r="S19" s="104">
        <f>S14*S17</f>
        <v>1574.7460087082727</v>
      </c>
      <c r="T19" s="104">
        <f>T14*T17</f>
        <v>16.146393972012916</v>
      </c>
      <c r="U19" s="153">
        <f>SUM(R19:T20)</f>
        <v>1863.4414210004165</v>
      </c>
    </row>
    <row r="20" spans="2:21" s="4" customFormat="1" ht="24" customHeight="1" x14ac:dyDescent="0.25">
      <c r="B20" s="124"/>
      <c r="C20" s="133"/>
      <c r="D20" s="150"/>
      <c r="E20" s="37" t="s">
        <v>24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95"/>
      <c r="S20" s="104"/>
      <c r="T20" s="104"/>
      <c r="U20" s="153"/>
    </row>
    <row r="21" spans="2:21" s="4" customFormat="1" ht="24" customHeight="1" x14ac:dyDescent="0.25">
      <c r="B21" s="36"/>
      <c r="C21" s="41"/>
      <c r="D21" s="27"/>
      <c r="E21" s="40" t="s">
        <v>68</v>
      </c>
      <c r="F21" s="47">
        <v>118.3</v>
      </c>
      <c r="G21" s="47">
        <v>118.3</v>
      </c>
      <c r="H21" s="47">
        <v>118.3</v>
      </c>
      <c r="I21" s="47">
        <v>118.3</v>
      </c>
      <c r="J21" s="47">
        <v>118.3</v>
      </c>
      <c r="K21" s="47">
        <v>118.3</v>
      </c>
      <c r="L21" s="47">
        <v>118.3</v>
      </c>
      <c r="M21" s="47">
        <v>118.3</v>
      </c>
      <c r="N21" s="47">
        <v>126.7</v>
      </c>
      <c r="O21" s="47">
        <v>115.1</v>
      </c>
      <c r="P21" s="47">
        <v>115.1</v>
      </c>
      <c r="Q21" s="47">
        <v>115.1</v>
      </c>
      <c r="R21" s="47"/>
      <c r="S21" s="47">
        <v>107.1</v>
      </c>
      <c r="T21" s="47">
        <v>106.7</v>
      </c>
      <c r="U21" s="34"/>
    </row>
    <row r="22" spans="2:21" s="4" customFormat="1" ht="24" customHeight="1" x14ac:dyDescent="0.25">
      <c r="B22" s="124">
        <v>8</v>
      </c>
      <c r="C22" s="126" t="s">
        <v>25</v>
      </c>
      <c r="D22" s="149"/>
      <c r="E22" s="16" t="s">
        <v>43</v>
      </c>
      <c r="F22" s="98">
        <f>100/F21</f>
        <v>0.84530853761622993</v>
      </c>
      <c r="G22" s="98">
        <f>100/G21</f>
        <v>0.84530853761622993</v>
      </c>
      <c r="H22" s="98">
        <f t="shared" ref="H22:T22" si="3">100/H21</f>
        <v>0.84530853761622993</v>
      </c>
      <c r="I22" s="98">
        <f t="shared" si="3"/>
        <v>0.84530853761622993</v>
      </c>
      <c r="J22" s="98">
        <f t="shared" si="3"/>
        <v>0.84530853761622993</v>
      </c>
      <c r="K22" s="98">
        <f t="shared" si="3"/>
        <v>0.84530853761622993</v>
      </c>
      <c r="L22" s="98">
        <f t="shared" si="3"/>
        <v>0.84530853761622993</v>
      </c>
      <c r="M22" s="98">
        <f t="shared" si="3"/>
        <v>0.84530853761622993</v>
      </c>
      <c r="N22" s="98">
        <f t="shared" si="3"/>
        <v>0.78926598263614833</v>
      </c>
      <c r="O22" s="98">
        <f t="shared" si="3"/>
        <v>0.86880973066898348</v>
      </c>
      <c r="P22" s="98">
        <f t="shared" si="3"/>
        <v>0.86880973066898348</v>
      </c>
      <c r="Q22" s="98">
        <f t="shared" si="3"/>
        <v>0.86880973066898348</v>
      </c>
      <c r="R22" s="96"/>
      <c r="S22" s="98">
        <f t="shared" si="3"/>
        <v>0.93370681605975725</v>
      </c>
      <c r="T22" s="98">
        <f t="shared" si="3"/>
        <v>0.93720712277413309</v>
      </c>
      <c r="U22" s="154"/>
    </row>
    <row r="23" spans="2:21" s="4" customFormat="1" ht="24" customHeight="1" x14ac:dyDescent="0.25">
      <c r="B23" s="124"/>
      <c r="C23" s="133"/>
      <c r="D23" s="150"/>
      <c r="E23" s="37" t="s">
        <v>22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6"/>
      <c r="S23" s="98"/>
      <c r="T23" s="98"/>
      <c r="U23" s="154"/>
    </row>
    <row r="24" spans="2:21" s="4" customFormat="1" ht="24" customHeight="1" x14ac:dyDescent="0.25">
      <c r="B24" s="124">
        <v>9</v>
      </c>
      <c r="C24" s="126" t="s">
        <v>26</v>
      </c>
      <c r="D24" s="149"/>
      <c r="E24" s="15" t="s">
        <v>44</v>
      </c>
      <c r="F24" s="59">
        <f>F19*F22</f>
        <v>148.57812179943971</v>
      </c>
      <c r="G24" s="59">
        <f>G19*G22</f>
        <v>30.292626774643047</v>
      </c>
      <c r="H24" s="59">
        <f t="shared" ref="H24:T24" si="4">H19*H22</f>
        <v>0</v>
      </c>
      <c r="I24" s="59">
        <f t="shared" si="4"/>
        <v>10.09754225821435</v>
      </c>
      <c r="J24" s="59">
        <f t="shared" si="4"/>
        <v>0</v>
      </c>
      <c r="K24" s="59">
        <f t="shared" si="4"/>
        <v>2.8850120737755285</v>
      </c>
      <c r="L24" s="59">
        <f t="shared" si="4"/>
        <v>12.982554331989878</v>
      </c>
      <c r="M24" s="59">
        <f t="shared" si="4"/>
        <v>204.83585723806252</v>
      </c>
      <c r="N24" s="59">
        <f t="shared" si="4"/>
        <v>8.9098699827222738</v>
      </c>
      <c r="O24" s="59">
        <f t="shared" si="4"/>
        <v>16.454729747518627</v>
      </c>
      <c r="P24" s="59">
        <f t="shared" si="4"/>
        <v>0</v>
      </c>
      <c r="Q24" s="59">
        <f t="shared" si="4"/>
        <v>16.454729747518627</v>
      </c>
      <c r="R24" s="97">
        <f>SUM(M24,N24,Q24)</f>
        <v>230.20045696830343</v>
      </c>
      <c r="S24" s="59">
        <f t="shared" si="4"/>
        <v>1470.3510818938121</v>
      </c>
      <c r="T24" s="59">
        <f t="shared" si="4"/>
        <v>15.132515437687832</v>
      </c>
      <c r="U24" s="152">
        <f>SUM(R24:T25)</f>
        <v>1715.6840542998032</v>
      </c>
    </row>
    <row r="25" spans="2:21" s="4" customFormat="1" ht="24" customHeight="1" x14ac:dyDescent="0.25">
      <c r="B25" s="124"/>
      <c r="C25" s="133"/>
      <c r="D25" s="150"/>
      <c r="E25" s="37" t="s">
        <v>24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97"/>
      <c r="S25" s="59"/>
      <c r="T25" s="59"/>
      <c r="U25" s="152"/>
    </row>
    <row r="26" spans="2:21" s="4" customFormat="1" ht="24" customHeight="1" x14ac:dyDescent="0.25">
      <c r="B26" s="36"/>
      <c r="C26" s="41"/>
      <c r="D26" s="27"/>
      <c r="E26" s="40" t="s">
        <v>69</v>
      </c>
      <c r="F26" s="46">
        <v>111.6</v>
      </c>
      <c r="G26" s="46">
        <v>111.6</v>
      </c>
      <c r="H26" s="46">
        <v>111.6</v>
      </c>
      <c r="I26" s="46">
        <v>111.6</v>
      </c>
      <c r="J26" s="46">
        <v>111.6</v>
      </c>
      <c r="K26" s="46">
        <v>111.6</v>
      </c>
      <c r="L26" s="46">
        <v>111.6</v>
      </c>
      <c r="M26" s="46">
        <v>111.6</v>
      </c>
      <c r="N26" s="46">
        <v>110.9</v>
      </c>
      <c r="O26" s="46">
        <v>109.8</v>
      </c>
      <c r="P26" s="46">
        <v>109.8</v>
      </c>
      <c r="Q26" s="46">
        <v>109.8</v>
      </c>
      <c r="R26" s="46"/>
      <c r="S26" s="45">
        <v>106.7</v>
      </c>
      <c r="T26" s="46">
        <v>149</v>
      </c>
      <c r="U26" s="33"/>
    </row>
    <row r="27" spans="2:21" s="4" customFormat="1" ht="24" customHeight="1" x14ac:dyDescent="0.25">
      <c r="B27" s="124">
        <v>10</v>
      </c>
      <c r="C27" s="126" t="s">
        <v>27</v>
      </c>
      <c r="D27" s="149"/>
      <c r="E27" s="15" t="s">
        <v>45</v>
      </c>
      <c r="F27" s="98">
        <f>100/F26</f>
        <v>0.89605734767025091</v>
      </c>
      <c r="G27" s="98">
        <f t="shared" ref="G27:T27" si="5">100/G26</f>
        <v>0.89605734767025091</v>
      </c>
      <c r="H27" s="98">
        <f t="shared" si="5"/>
        <v>0.89605734767025091</v>
      </c>
      <c r="I27" s="98">
        <f t="shared" si="5"/>
        <v>0.89605734767025091</v>
      </c>
      <c r="J27" s="98">
        <f t="shared" si="5"/>
        <v>0.89605734767025091</v>
      </c>
      <c r="K27" s="98">
        <f t="shared" si="5"/>
        <v>0.89605734767025091</v>
      </c>
      <c r="L27" s="98">
        <f t="shared" si="5"/>
        <v>0.89605734767025091</v>
      </c>
      <c r="M27" s="98">
        <f t="shared" si="5"/>
        <v>0.89605734767025091</v>
      </c>
      <c r="N27" s="98">
        <f t="shared" si="5"/>
        <v>0.90171325518485113</v>
      </c>
      <c r="O27" s="98">
        <f t="shared" si="5"/>
        <v>0.91074681238615662</v>
      </c>
      <c r="P27" s="98">
        <f t="shared" si="5"/>
        <v>0.91074681238615662</v>
      </c>
      <c r="Q27" s="98">
        <f t="shared" si="5"/>
        <v>0.91074681238615662</v>
      </c>
      <c r="R27" s="98"/>
      <c r="S27" s="98">
        <f t="shared" si="5"/>
        <v>0.93720712277413309</v>
      </c>
      <c r="T27" s="98">
        <f t="shared" si="5"/>
        <v>0.67114093959731547</v>
      </c>
      <c r="U27" s="154"/>
    </row>
    <row r="28" spans="2:21" s="4" customFormat="1" ht="24" customHeight="1" x14ac:dyDescent="0.25">
      <c r="B28" s="124"/>
      <c r="C28" s="133"/>
      <c r="D28" s="150"/>
      <c r="E28" s="37" t="s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54"/>
    </row>
    <row r="29" spans="2:21" s="4" customFormat="1" ht="24" customHeight="1" x14ac:dyDescent="0.25">
      <c r="B29" s="124">
        <v>11</v>
      </c>
      <c r="C29" s="126" t="s">
        <v>28</v>
      </c>
      <c r="D29" s="149"/>
      <c r="E29" s="15" t="s">
        <v>29</v>
      </c>
      <c r="F29" s="101">
        <f>F24*F27</f>
        <v>133.13451774143343</v>
      </c>
      <c r="G29" s="101">
        <f t="shared" ref="G29:T29" si="6">G24*G27</f>
        <v>27.143930801651475</v>
      </c>
      <c r="H29" s="101">
        <f t="shared" si="6"/>
        <v>0</v>
      </c>
      <c r="I29" s="101">
        <f t="shared" si="6"/>
        <v>9.0479769338838256</v>
      </c>
      <c r="J29" s="101">
        <f t="shared" si="6"/>
        <v>0</v>
      </c>
      <c r="K29" s="101">
        <f t="shared" si="6"/>
        <v>2.5851362668239504</v>
      </c>
      <c r="L29" s="101">
        <f t="shared" si="6"/>
        <v>11.633113200707776</v>
      </c>
      <c r="M29" s="101">
        <f t="shared" si="6"/>
        <v>183.54467494450046</v>
      </c>
      <c r="N29" s="101">
        <f t="shared" si="6"/>
        <v>8.0341478653942939</v>
      </c>
      <c r="O29" s="101">
        <f t="shared" si="6"/>
        <v>14.986092666228258</v>
      </c>
      <c r="P29" s="101">
        <f t="shared" si="6"/>
        <v>0</v>
      </c>
      <c r="Q29" s="101">
        <f t="shared" si="6"/>
        <v>14.986092666228258</v>
      </c>
      <c r="R29" s="99">
        <f>SUM(M29,N29,Q29)</f>
        <v>206.56491547612299</v>
      </c>
      <c r="S29" s="101">
        <f t="shared" si="6"/>
        <v>1378.0235069295334</v>
      </c>
      <c r="T29" s="101">
        <f t="shared" si="6"/>
        <v>10.156050629320694</v>
      </c>
      <c r="U29" s="151">
        <f>SUM(R29:T30)</f>
        <v>1594.7444730349769</v>
      </c>
    </row>
    <row r="30" spans="2:21" s="4" customFormat="1" ht="24" customHeight="1" x14ac:dyDescent="0.25">
      <c r="B30" s="124"/>
      <c r="C30" s="133"/>
      <c r="D30" s="150"/>
      <c r="E30" s="37" t="s">
        <v>24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/>
      <c r="S30" s="101"/>
      <c r="T30" s="101"/>
      <c r="U30" s="151"/>
    </row>
    <row r="31" spans="2:21" s="4" customFormat="1" ht="24" customHeight="1" x14ac:dyDescent="0.25">
      <c r="B31" s="124">
        <v>12</v>
      </c>
      <c r="C31" s="126" t="s">
        <v>30</v>
      </c>
      <c r="D31" s="127"/>
      <c r="E31" s="145" t="s">
        <v>31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147"/>
    </row>
    <row r="32" spans="2:21" s="4" customFormat="1" ht="24" customHeight="1" thickBot="1" x14ac:dyDescent="0.3">
      <c r="B32" s="125"/>
      <c r="C32" s="128"/>
      <c r="D32" s="129"/>
      <c r="E32" s="146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148"/>
    </row>
    <row r="33" spans="2:21" s="4" customFormat="1" ht="24" customHeight="1" x14ac:dyDescent="0.25">
      <c r="B33" s="140">
        <v>13</v>
      </c>
      <c r="C33" s="141" t="s">
        <v>32</v>
      </c>
      <c r="D33" s="142"/>
      <c r="E33" s="19" t="s">
        <v>46</v>
      </c>
      <c r="F33" s="144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44"/>
      <c r="T33" s="144"/>
      <c r="U33" s="143"/>
    </row>
    <row r="34" spans="2:21" s="4" customFormat="1" ht="24" customHeight="1" x14ac:dyDescent="0.25">
      <c r="B34" s="124"/>
      <c r="C34" s="133"/>
      <c r="D34" s="134"/>
      <c r="E34" s="13" t="s">
        <v>22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22"/>
    </row>
    <row r="35" spans="2:21" s="4" customFormat="1" ht="24" customHeight="1" x14ac:dyDescent="0.25">
      <c r="B35" s="124">
        <v>14</v>
      </c>
      <c r="C35" s="126" t="s">
        <v>33</v>
      </c>
      <c r="D35" s="127"/>
      <c r="E35" s="13" t="s">
        <v>47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22"/>
    </row>
    <row r="36" spans="2:21" s="4" customFormat="1" ht="24" customHeight="1" thickBot="1" x14ac:dyDescent="0.3">
      <c r="B36" s="125"/>
      <c r="C36" s="128"/>
      <c r="D36" s="129"/>
      <c r="E36" s="21" t="s">
        <v>12</v>
      </c>
      <c r="F36" s="136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36"/>
      <c r="T36" s="136"/>
      <c r="U36" s="123"/>
    </row>
    <row r="37" spans="2:21" s="4" customFormat="1" ht="24" customHeight="1" x14ac:dyDescent="0.25">
      <c r="B37" s="140">
        <v>15</v>
      </c>
      <c r="C37" s="141" t="s">
        <v>34</v>
      </c>
      <c r="D37" s="142"/>
      <c r="E37" s="19" t="s">
        <v>48</v>
      </c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143"/>
    </row>
    <row r="38" spans="2:21" s="4" customFormat="1" ht="24" customHeight="1" x14ac:dyDescent="0.25">
      <c r="B38" s="124"/>
      <c r="C38" s="133"/>
      <c r="D38" s="134"/>
      <c r="E38" s="13" t="s">
        <v>22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122"/>
    </row>
    <row r="39" spans="2:21" s="4" customFormat="1" ht="24" customHeight="1" x14ac:dyDescent="0.25">
      <c r="B39" s="124">
        <v>16</v>
      </c>
      <c r="C39" s="126" t="s">
        <v>35</v>
      </c>
      <c r="D39" s="127"/>
      <c r="E39" s="13" t="s">
        <v>49</v>
      </c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122"/>
    </row>
    <row r="40" spans="2:21" s="4" customFormat="1" ht="24" customHeight="1" thickBot="1" x14ac:dyDescent="0.3">
      <c r="B40" s="125"/>
      <c r="C40" s="128"/>
      <c r="D40" s="129"/>
      <c r="E40" s="21" t="s">
        <v>36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123"/>
    </row>
    <row r="41" spans="2:21" s="4" customFormat="1" ht="24" customHeight="1" x14ac:dyDescent="0.25">
      <c r="B41" s="130">
        <v>17</v>
      </c>
      <c r="C41" s="131" t="s">
        <v>37</v>
      </c>
      <c r="D41" s="132"/>
      <c r="E41" s="37" t="s">
        <v>50</v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135"/>
    </row>
    <row r="42" spans="2:21" s="4" customFormat="1" ht="24" customHeight="1" x14ac:dyDescent="0.25">
      <c r="B42" s="124"/>
      <c r="C42" s="133"/>
      <c r="D42" s="134"/>
      <c r="E42" s="13" t="s">
        <v>22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122"/>
    </row>
    <row r="43" spans="2:21" s="4" customFormat="1" ht="24" customHeight="1" x14ac:dyDescent="0.25">
      <c r="B43" s="124">
        <v>18</v>
      </c>
      <c r="C43" s="126" t="s">
        <v>38</v>
      </c>
      <c r="D43" s="127"/>
      <c r="E43" s="13" t="s">
        <v>51</v>
      </c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122"/>
    </row>
    <row r="44" spans="2:21" s="4" customFormat="1" ht="24" customHeight="1" thickBot="1" x14ac:dyDescent="0.3">
      <c r="B44" s="125"/>
      <c r="C44" s="128"/>
      <c r="D44" s="129"/>
      <c r="E44" s="21" t="s">
        <v>36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123"/>
    </row>
    <row r="45" spans="2:21" s="4" customFormat="1" ht="15" customHeight="1" x14ac:dyDescent="0.25">
      <c r="B45" s="106" t="s">
        <v>5</v>
      </c>
      <c r="C45" s="10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7"/>
    </row>
    <row r="46" spans="2:21" s="4" customFormat="1" ht="48" customHeight="1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3" t="s">
        <v>0</v>
      </c>
      <c r="C3" s="74"/>
      <c r="D3" s="118" t="s">
        <v>74</v>
      </c>
      <c r="E3" s="119"/>
      <c r="F3" s="72" t="s">
        <v>13</v>
      </c>
      <c r="G3" s="73"/>
      <c r="H3" s="73"/>
      <c r="I3" s="74"/>
      <c r="J3" s="81" t="s">
        <v>77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2:21" s="3" customFormat="1" ht="24" customHeight="1" x14ac:dyDescent="0.25">
      <c r="B4" s="5" t="s">
        <v>1</v>
      </c>
      <c r="C4" s="6"/>
      <c r="D4" s="120">
        <v>43749</v>
      </c>
      <c r="E4" s="121"/>
      <c r="F4" s="75" t="s">
        <v>14</v>
      </c>
      <c r="G4" s="76"/>
      <c r="H4" s="76"/>
      <c r="I4" s="77"/>
      <c r="J4" s="84" t="s">
        <v>64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s="3" customFormat="1" ht="24" customHeight="1" x14ac:dyDescent="0.25">
      <c r="B5" s="7" t="s">
        <v>2</v>
      </c>
      <c r="C5" s="8"/>
      <c r="D5" s="175" t="s">
        <v>79</v>
      </c>
      <c r="E5" s="176"/>
      <c r="F5" s="78" t="s">
        <v>15</v>
      </c>
      <c r="G5" s="79"/>
      <c r="H5" s="79"/>
      <c r="I5" s="80"/>
      <c r="J5" s="87" t="s">
        <v>65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</row>
    <row r="6" spans="2:21" s="3" customFormat="1" ht="24" customHeight="1" thickBot="1" x14ac:dyDescent="0.3">
      <c r="B6" s="9" t="s">
        <v>3</v>
      </c>
      <c r="C6" s="10"/>
      <c r="D6" s="172" t="s">
        <v>66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2" t="s">
        <v>16</v>
      </c>
      <c r="G7" s="73"/>
      <c r="H7" s="73"/>
      <c r="I7" s="74"/>
      <c r="J7" s="90">
        <v>43768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2:21" s="3" customFormat="1" ht="24" customHeight="1" x14ac:dyDescent="0.25">
      <c r="B8" s="50">
        <v>1</v>
      </c>
      <c r="C8" s="185" t="s">
        <v>6</v>
      </c>
      <c r="D8" s="186"/>
      <c r="E8" s="187"/>
      <c r="F8" s="155" t="s">
        <v>73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7"/>
    </row>
    <row r="9" spans="2:21" s="3" customFormat="1" ht="24" customHeight="1" x14ac:dyDescent="0.25">
      <c r="B9" s="48">
        <v>2</v>
      </c>
      <c r="C9" s="111" t="s">
        <v>7</v>
      </c>
      <c r="D9" s="112"/>
      <c r="E9" s="13" t="s">
        <v>39</v>
      </c>
      <c r="F9" s="158" t="s">
        <v>71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0"/>
    </row>
    <row r="10" spans="2:21" s="3" customFormat="1" ht="24" customHeight="1" x14ac:dyDescent="0.25">
      <c r="B10" s="48">
        <v>3</v>
      </c>
      <c r="C10" s="111" t="s">
        <v>8</v>
      </c>
      <c r="D10" s="184"/>
      <c r="E10" s="112"/>
      <c r="F10" s="161" t="s">
        <v>75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51">
        <v>4</v>
      </c>
      <c r="C11" s="181" t="s">
        <v>9</v>
      </c>
      <c r="D11" s="182"/>
      <c r="E11" s="183"/>
      <c r="F11" s="164" t="s">
        <v>76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4"/>
      <c r="C12" s="67"/>
      <c r="D12" s="67"/>
      <c r="E12" s="68"/>
      <c r="F12" s="137" t="s">
        <v>19</v>
      </c>
      <c r="G12" s="138"/>
      <c r="H12" s="138"/>
      <c r="I12" s="138"/>
      <c r="J12" s="138"/>
      <c r="K12" s="138"/>
      <c r="L12" s="139"/>
      <c r="M12" s="56" t="s">
        <v>19</v>
      </c>
      <c r="N12" s="19" t="s">
        <v>21</v>
      </c>
      <c r="O12" s="137" t="s">
        <v>20</v>
      </c>
      <c r="P12" s="139"/>
      <c r="Q12" s="55" t="s">
        <v>20</v>
      </c>
      <c r="R12" s="54" t="s">
        <v>61</v>
      </c>
      <c r="S12" s="102" t="s">
        <v>17</v>
      </c>
      <c r="T12" s="102" t="s">
        <v>18</v>
      </c>
      <c r="U12" s="188" t="s">
        <v>72</v>
      </c>
    </row>
    <row r="13" spans="2:21" s="3" customFormat="1" ht="18" customHeight="1" x14ac:dyDescent="0.25">
      <c r="B13" s="115"/>
      <c r="C13" s="70"/>
      <c r="D13" s="70"/>
      <c r="E13" s="71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103"/>
      <c r="T13" s="103"/>
      <c r="U13" s="189"/>
    </row>
    <row r="14" spans="2:21" s="4" customFormat="1" ht="24" customHeight="1" x14ac:dyDescent="0.25">
      <c r="B14" s="124">
        <v>5</v>
      </c>
      <c r="C14" s="126" t="s">
        <v>10</v>
      </c>
      <c r="D14" s="127"/>
      <c r="E14" s="15" t="s">
        <v>40</v>
      </c>
      <c r="F14" s="93">
        <v>110</v>
      </c>
      <c r="G14" s="93">
        <v>28</v>
      </c>
      <c r="H14" s="93">
        <v>0</v>
      </c>
      <c r="I14" s="93">
        <v>6</v>
      </c>
      <c r="J14" s="93">
        <v>2</v>
      </c>
      <c r="K14" s="93">
        <v>0</v>
      </c>
      <c r="L14" s="93">
        <v>0</v>
      </c>
      <c r="M14" s="93">
        <f>SUM(F14:L15)</f>
        <v>146</v>
      </c>
      <c r="N14" s="93">
        <v>6</v>
      </c>
      <c r="O14" s="93">
        <v>17</v>
      </c>
      <c r="P14" s="93">
        <v>0</v>
      </c>
      <c r="Q14" s="93">
        <f>SUM(O14:P15)</f>
        <v>17</v>
      </c>
      <c r="R14" s="93">
        <f>SUM(M14,N14,Q14)</f>
        <v>169</v>
      </c>
      <c r="S14" s="179">
        <v>883</v>
      </c>
      <c r="T14" s="93">
        <v>7</v>
      </c>
      <c r="U14" s="180">
        <f>SUM(R14:T15)</f>
        <v>1059</v>
      </c>
    </row>
    <row r="15" spans="2:21" s="4" customFormat="1" ht="24" customHeight="1" x14ac:dyDescent="0.25">
      <c r="B15" s="124"/>
      <c r="C15" s="133"/>
      <c r="D15" s="134"/>
      <c r="E15" s="49" t="s">
        <v>12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79"/>
      <c r="T15" s="93"/>
      <c r="U15" s="180"/>
    </row>
    <row r="16" spans="2:21" s="4" customFormat="1" ht="24" customHeight="1" x14ac:dyDescent="0.25">
      <c r="B16" s="48"/>
      <c r="C16" s="53"/>
      <c r="D16" s="27"/>
      <c r="E16" s="52" t="s">
        <v>67</v>
      </c>
      <c r="F16" s="58">
        <f>7.43+7.93+7.93+7.73+7.7+7.49+6.74+5.65</f>
        <v>58.6</v>
      </c>
      <c r="G16" s="58">
        <f t="shared" ref="G16:M16" si="0">7.43+7.93+7.93+7.73+7.7+7.49+6.74+5.65</f>
        <v>58.6</v>
      </c>
      <c r="H16" s="58">
        <f t="shared" si="0"/>
        <v>58.6</v>
      </c>
      <c r="I16" s="58">
        <f t="shared" si="0"/>
        <v>58.6</v>
      </c>
      <c r="J16" s="58">
        <f t="shared" si="0"/>
        <v>58.6</v>
      </c>
      <c r="K16" s="58">
        <f t="shared" si="0"/>
        <v>58.6</v>
      </c>
      <c r="L16" s="58">
        <f t="shared" si="0"/>
        <v>58.6</v>
      </c>
      <c r="M16" s="58">
        <f t="shared" si="0"/>
        <v>58.6</v>
      </c>
      <c r="N16" s="58">
        <f>6.1+6.79+7.22+7.44+7.23+6.81+6.2+5.36</f>
        <v>53.150000000000006</v>
      </c>
      <c r="O16" s="58">
        <f>7.35+6.17+5.69+5.1+6.65+8.35+7.19+6.3</f>
        <v>52.8</v>
      </c>
      <c r="P16" s="58">
        <f>7.35+6.17+5.69+5.1+6.65+8.35+7.19+6.3</f>
        <v>52.8</v>
      </c>
      <c r="Q16" s="58">
        <f>7.35+6.17+5.69+5.1+6.65+8.35+7.19+6.3</f>
        <v>52.8</v>
      </c>
      <c r="R16" s="58"/>
      <c r="S16" s="57">
        <f>6.83+6.13+5.78+5.63+6.29+7.9+8.54+8.02</f>
        <v>55.120000000000005</v>
      </c>
      <c r="T16" s="58">
        <f>5.84+5.25+4.77+5.17+7.81+9.12+9.47+8.31</f>
        <v>55.74</v>
      </c>
      <c r="U16" s="33"/>
    </row>
    <row r="17" spans="2:21" s="4" customFormat="1" ht="24" customHeight="1" x14ac:dyDescent="0.25">
      <c r="B17" s="124">
        <v>6</v>
      </c>
      <c r="C17" s="126" t="s">
        <v>11</v>
      </c>
      <c r="D17" s="149"/>
      <c r="E17" s="16" t="s">
        <v>41</v>
      </c>
      <c r="F17" s="94">
        <f t="shared" ref="F17:Q17" si="1">100/F16</f>
        <v>1.7064846416382251</v>
      </c>
      <c r="G17" s="94">
        <f t="shared" si="1"/>
        <v>1.7064846416382251</v>
      </c>
      <c r="H17" s="94">
        <f t="shared" si="1"/>
        <v>1.7064846416382251</v>
      </c>
      <c r="I17" s="94">
        <f t="shared" si="1"/>
        <v>1.7064846416382251</v>
      </c>
      <c r="J17" s="94">
        <f t="shared" si="1"/>
        <v>1.7064846416382251</v>
      </c>
      <c r="K17" s="94">
        <f t="shared" si="1"/>
        <v>1.7064846416382251</v>
      </c>
      <c r="L17" s="94">
        <f t="shared" si="1"/>
        <v>1.7064846416382251</v>
      </c>
      <c r="M17" s="94">
        <f t="shared" si="1"/>
        <v>1.7064846416382251</v>
      </c>
      <c r="N17" s="94">
        <f t="shared" si="1"/>
        <v>1.8814675446848539</v>
      </c>
      <c r="O17" s="94">
        <f t="shared" si="1"/>
        <v>1.893939393939394</v>
      </c>
      <c r="P17" s="94">
        <f t="shared" si="1"/>
        <v>1.893939393939394</v>
      </c>
      <c r="Q17" s="94">
        <f t="shared" si="1"/>
        <v>1.893939393939394</v>
      </c>
      <c r="R17" s="94"/>
      <c r="S17" s="94">
        <f>100/S16</f>
        <v>1.8142235123367196</v>
      </c>
      <c r="T17" s="94">
        <f>100/T16</f>
        <v>1.7940437746681019</v>
      </c>
      <c r="U17" s="167"/>
    </row>
    <row r="18" spans="2:21" s="4" customFormat="1" ht="24" customHeight="1" x14ac:dyDescent="0.25">
      <c r="B18" s="124"/>
      <c r="C18" s="133"/>
      <c r="D18" s="150"/>
      <c r="E18" s="52" t="s">
        <v>22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167"/>
    </row>
    <row r="19" spans="2:21" s="4" customFormat="1" ht="24" customHeight="1" x14ac:dyDescent="0.25">
      <c r="B19" s="124">
        <v>7</v>
      </c>
      <c r="C19" s="126" t="s">
        <v>23</v>
      </c>
      <c r="D19" s="149"/>
      <c r="E19" s="15" t="s">
        <v>42</v>
      </c>
      <c r="F19" s="95">
        <f t="shared" ref="F19:Q19" si="2">F14*F17</f>
        <v>187.71331058020476</v>
      </c>
      <c r="G19" s="95">
        <f t="shared" si="2"/>
        <v>47.781569965870304</v>
      </c>
      <c r="H19" s="95">
        <f t="shared" si="2"/>
        <v>0</v>
      </c>
      <c r="I19" s="95">
        <f t="shared" si="2"/>
        <v>10.238907849829351</v>
      </c>
      <c r="J19" s="95">
        <f t="shared" si="2"/>
        <v>3.4129692832764502</v>
      </c>
      <c r="K19" s="95">
        <f t="shared" si="2"/>
        <v>0</v>
      </c>
      <c r="L19" s="95">
        <f t="shared" si="2"/>
        <v>0</v>
      </c>
      <c r="M19" s="95">
        <f t="shared" si="2"/>
        <v>249.14675767918087</v>
      </c>
      <c r="N19" s="95">
        <f t="shared" si="2"/>
        <v>11.288805268109122</v>
      </c>
      <c r="O19" s="95">
        <f t="shared" si="2"/>
        <v>32.196969696969695</v>
      </c>
      <c r="P19" s="95">
        <f t="shared" si="2"/>
        <v>0</v>
      </c>
      <c r="Q19" s="95">
        <f t="shared" si="2"/>
        <v>32.196969696969695</v>
      </c>
      <c r="R19" s="95">
        <f>SUM(M19,N19,Q19)</f>
        <v>292.6325326442597</v>
      </c>
      <c r="S19" s="95">
        <f>S14*S17</f>
        <v>1601.9593613933234</v>
      </c>
      <c r="T19" s="95">
        <f>T14*T17</f>
        <v>12.558306422676713</v>
      </c>
      <c r="U19" s="153">
        <f>SUM(R19:T20)</f>
        <v>1907.1502004602598</v>
      </c>
    </row>
    <row r="20" spans="2:21" s="4" customFormat="1" ht="24" customHeight="1" x14ac:dyDescent="0.25">
      <c r="B20" s="124"/>
      <c r="C20" s="133"/>
      <c r="D20" s="150"/>
      <c r="E20" s="49" t="s">
        <v>24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153"/>
    </row>
    <row r="21" spans="2:21" s="4" customFormat="1" ht="24" customHeight="1" x14ac:dyDescent="0.25">
      <c r="B21" s="48"/>
      <c r="C21" s="53"/>
      <c r="D21" s="27"/>
      <c r="E21" s="52" t="s">
        <v>68</v>
      </c>
      <c r="F21" s="57">
        <v>129.19999999999999</v>
      </c>
      <c r="G21" s="57">
        <v>129.19999999999999</v>
      </c>
      <c r="H21" s="57">
        <v>129.19999999999999</v>
      </c>
      <c r="I21" s="57">
        <v>129.19999999999999</v>
      </c>
      <c r="J21" s="57">
        <v>129.19999999999999</v>
      </c>
      <c r="K21" s="57">
        <v>129.19999999999999</v>
      </c>
      <c r="L21" s="57">
        <v>129.19999999999999</v>
      </c>
      <c r="M21" s="57">
        <v>129.19999999999999</v>
      </c>
      <c r="N21" s="57">
        <v>129.1</v>
      </c>
      <c r="O21" s="57">
        <v>124.8</v>
      </c>
      <c r="P21" s="57">
        <v>124.8</v>
      </c>
      <c r="Q21" s="57">
        <v>124.8</v>
      </c>
      <c r="R21" s="57"/>
      <c r="S21" s="57">
        <v>116.6</v>
      </c>
      <c r="T21" s="57">
        <v>106.7</v>
      </c>
      <c r="U21" s="34"/>
    </row>
    <row r="22" spans="2:21" s="4" customFormat="1" ht="24" customHeight="1" x14ac:dyDescent="0.25">
      <c r="B22" s="124">
        <v>8</v>
      </c>
      <c r="C22" s="126" t="s">
        <v>25</v>
      </c>
      <c r="D22" s="149"/>
      <c r="E22" s="16" t="s">
        <v>43</v>
      </c>
      <c r="F22" s="96">
        <f>100/F21</f>
        <v>0.77399380804953566</v>
      </c>
      <c r="G22" s="96">
        <f>100/G21</f>
        <v>0.77399380804953566</v>
      </c>
      <c r="H22" s="96">
        <f t="shared" ref="H22:T22" si="3">100/H21</f>
        <v>0.77399380804953566</v>
      </c>
      <c r="I22" s="96">
        <f t="shared" si="3"/>
        <v>0.77399380804953566</v>
      </c>
      <c r="J22" s="96">
        <f t="shared" si="3"/>
        <v>0.77399380804953566</v>
      </c>
      <c r="K22" s="96">
        <f t="shared" si="3"/>
        <v>0.77399380804953566</v>
      </c>
      <c r="L22" s="96">
        <f t="shared" si="3"/>
        <v>0.77399380804953566</v>
      </c>
      <c r="M22" s="96">
        <f t="shared" si="3"/>
        <v>0.77399380804953566</v>
      </c>
      <c r="N22" s="96">
        <f t="shared" si="3"/>
        <v>0.77459333849728895</v>
      </c>
      <c r="O22" s="96">
        <f t="shared" si="3"/>
        <v>0.80128205128205132</v>
      </c>
      <c r="P22" s="96">
        <f t="shared" si="3"/>
        <v>0.80128205128205132</v>
      </c>
      <c r="Q22" s="96">
        <f t="shared" si="3"/>
        <v>0.80128205128205132</v>
      </c>
      <c r="R22" s="96"/>
      <c r="S22" s="96">
        <f t="shared" si="3"/>
        <v>0.85763293310463129</v>
      </c>
      <c r="T22" s="96">
        <f t="shared" si="3"/>
        <v>0.93720712277413309</v>
      </c>
      <c r="U22" s="154"/>
    </row>
    <row r="23" spans="2:21" s="4" customFormat="1" ht="24" customHeight="1" x14ac:dyDescent="0.25">
      <c r="B23" s="124"/>
      <c r="C23" s="133"/>
      <c r="D23" s="150"/>
      <c r="E23" s="49" t="s">
        <v>22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54"/>
    </row>
    <row r="24" spans="2:21" s="4" customFormat="1" ht="24" customHeight="1" x14ac:dyDescent="0.25">
      <c r="B24" s="124">
        <v>9</v>
      </c>
      <c r="C24" s="126" t="s">
        <v>26</v>
      </c>
      <c r="D24" s="149"/>
      <c r="E24" s="15" t="s">
        <v>44</v>
      </c>
      <c r="F24" s="97">
        <f>F19*F22</f>
        <v>145.28894007755787</v>
      </c>
      <c r="G24" s="97">
        <f>G19*G22</f>
        <v>36.98263929246928</v>
      </c>
      <c r="H24" s="97">
        <f t="shared" ref="H24:T24" si="4">H19*H22</f>
        <v>0</v>
      </c>
      <c r="I24" s="97">
        <f t="shared" si="4"/>
        <v>7.9248512769577024</v>
      </c>
      <c r="J24" s="97">
        <f t="shared" si="4"/>
        <v>2.6416170923192341</v>
      </c>
      <c r="K24" s="97">
        <f t="shared" si="4"/>
        <v>0</v>
      </c>
      <c r="L24" s="97">
        <f t="shared" si="4"/>
        <v>0</v>
      </c>
      <c r="M24" s="97">
        <f t="shared" si="4"/>
        <v>192.8380477393041</v>
      </c>
      <c r="N24" s="97">
        <f t="shared" si="4"/>
        <v>8.7442333602704281</v>
      </c>
      <c r="O24" s="97">
        <f t="shared" si="4"/>
        <v>25.798853923853923</v>
      </c>
      <c r="P24" s="97">
        <f t="shared" si="4"/>
        <v>0</v>
      </c>
      <c r="Q24" s="97">
        <f t="shared" si="4"/>
        <v>25.798853923853923</v>
      </c>
      <c r="R24" s="97">
        <f>SUM(M24,N24,Q24)</f>
        <v>227.38113502342844</v>
      </c>
      <c r="S24" s="97">
        <f t="shared" si="4"/>
        <v>1373.893105826178</v>
      </c>
      <c r="T24" s="97">
        <f t="shared" si="4"/>
        <v>11.769734229312759</v>
      </c>
      <c r="U24" s="152">
        <f>SUM(R24:T25)</f>
        <v>1613.0439750789192</v>
      </c>
    </row>
    <row r="25" spans="2:21" s="4" customFormat="1" ht="24" customHeight="1" x14ac:dyDescent="0.25">
      <c r="B25" s="124"/>
      <c r="C25" s="133"/>
      <c r="D25" s="150"/>
      <c r="E25" s="49" t="s">
        <v>24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152"/>
    </row>
    <row r="26" spans="2:21" s="4" customFormat="1" ht="24" customHeight="1" x14ac:dyDescent="0.25">
      <c r="B26" s="48"/>
      <c r="C26" s="53"/>
      <c r="D26" s="27"/>
      <c r="E26" s="52" t="s">
        <v>69</v>
      </c>
      <c r="F26" s="58">
        <v>106.8</v>
      </c>
      <c r="G26" s="58">
        <v>106.8</v>
      </c>
      <c r="H26" s="58">
        <v>106.8</v>
      </c>
      <c r="I26" s="58">
        <v>106.8</v>
      </c>
      <c r="J26" s="58">
        <v>106.8</v>
      </c>
      <c r="K26" s="58">
        <v>106.8</v>
      </c>
      <c r="L26" s="58">
        <v>106.8</v>
      </c>
      <c r="M26" s="58">
        <v>106.8</v>
      </c>
      <c r="N26" s="58">
        <v>108.7</v>
      </c>
      <c r="O26" s="58">
        <v>104.9</v>
      </c>
      <c r="P26" s="58">
        <v>104.9</v>
      </c>
      <c r="Q26" s="58">
        <v>104.9</v>
      </c>
      <c r="R26" s="58"/>
      <c r="S26" s="57">
        <v>97.9</v>
      </c>
      <c r="T26" s="58">
        <v>58.4</v>
      </c>
      <c r="U26" s="33"/>
    </row>
    <row r="27" spans="2:21" s="4" customFormat="1" ht="24" customHeight="1" x14ac:dyDescent="0.25">
      <c r="B27" s="124">
        <v>10</v>
      </c>
      <c r="C27" s="126" t="s">
        <v>27</v>
      </c>
      <c r="D27" s="149"/>
      <c r="E27" s="15" t="s">
        <v>45</v>
      </c>
      <c r="F27" s="98">
        <f>100/F26</f>
        <v>0.93632958801498134</v>
      </c>
      <c r="G27" s="98">
        <f t="shared" ref="G27:T27" si="5">100/G26</f>
        <v>0.93632958801498134</v>
      </c>
      <c r="H27" s="98">
        <f t="shared" si="5"/>
        <v>0.93632958801498134</v>
      </c>
      <c r="I27" s="98">
        <f t="shared" si="5"/>
        <v>0.93632958801498134</v>
      </c>
      <c r="J27" s="98">
        <f t="shared" si="5"/>
        <v>0.93632958801498134</v>
      </c>
      <c r="K27" s="98">
        <f t="shared" si="5"/>
        <v>0.93632958801498134</v>
      </c>
      <c r="L27" s="98">
        <f t="shared" si="5"/>
        <v>0.93632958801498134</v>
      </c>
      <c r="M27" s="98">
        <f t="shared" si="5"/>
        <v>0.93632958801498134</v>
      </c>
      <c r="N27" s="98">
        <f t="shared" si="5"/>
        <v>0.91996320147194111</v>
      </c>
      <c r="O27" s="98">
        <f t="shared" si="5"/>
        <v>0.95328884652049561</v>
      </c>
      <c r="P27" s="98">
        <f t="shared" si="5"/>
        <v>0.95328884652049561</v>
      </c>
      <c r="Q27" s="98">
        <f t="shared" si="5"/>
        <v>0.95328884652049561</v>
      </c>
      <c r="R27" s="98"/>
      <c r="S27" s="98">
        <f t="shared" si="5"/>
        <v>1.0214504596527068</v>
      </c>
      <c r="T27" s="98">
        <f t="shared" si="5"/>
        <v>1.7123287671232876</v>
      </c>
      <c r="U27" s="154"/>
    </row>
    <row r="28" spans="2:21" s="4" customFormat="1" ht="24" customHeight="1" x14ac:dyDescent="0.25">
      <c r="B28" s="124"/>
      <c r="C28" s="133"/>
      <c r="D28" s="150"/>
      <c r="E28" s="49" t="s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54"/>
    </row>
    <row r="29" spans="2:21" s="4" customFormat="1" ht="24" customHeight="1" x14ac:dyDescent="0.25">
      <c r="B29" s="124">
        <v>11</v>
      </c>
      <c r="C29" s="126" t="s">
        <v>28</v>
      </c>
      <c r="D29" s="149"/>
      <c r="E29" s="15" t="s">
        <v>29</v>
      </c>
      <c r="F29" s="101">
        <f>F24*F27</f>
        <v>136.03833340595307</v>
      </c>
      <c r="G29" s="101">
        <f t="shared" ref="G29:T29" si="6">G24*G27</f>
        <v>34.627939412424425</v>
      </c>
      <c r="H29" s="101">
        <f t="shared" si="6"/>
        <v>0</v>
      </c>
      <c r="I29" s="101">
        <f t="shared" si="6"/>
        <v>7.4202727312338039</v>
      </c>
      <c r="J29" s="101">
        <f t="shared" si="6"/>
        <v>2.4734242437446015</v>
      </c>
      <c r="K29" s="101">
        <f t="shared" si="6"/>
        <v>0</v>
      </c>
      <c r="L29" s="101">
        <f t="shared" si="6"/>
        <v>0</v>
      </c>
      <c r="M29" s="101">
        <f t="shared" si="6"/>
        <v>180.55996979335592</v>
      </c>
      <c r="N29" s="101">
        <f t="shared" si="6"/>
        <v>8.0443729165321329</v>
      </c>
      <c r="O29" s="101">
        <f t="shared" si="6"/>
        <v>24.593759698621469</v>
      </c>
      <c r="P29" s="101">
        <f t="shared" si="6"/>
        <v>0</v>
      </c>
      <c r="Q29" s="101">
        <f t="shared" si="6"/>
        <v>24.593759698621469</v>
      </c>
      <c r="R29" s="99">
        <f>SUM(M29,N29,Q29)</f>
        <v>213.1981024085095</v>
      </c>
      <c r="S29" s="101">
        <f t="shared" si="6"/>
        <v>1403.3637444598344</v>
      </c>
      <c r="T29" s="101">
        <f t="shared" si="6"/>
        <v>20.153654502247875</v>
      </c>
      <c r="U29" s="151">
        <f>SUM(R29:T30)</f>
        <v>1636.7155013705917</v>
      </c>
    </row>
    <row r="30" spans="2:21" s="4" customFormat="1" ht="24" customHeight="1" x14ac:dyDescent="0.25">
      <c r="B30" s="124"/>
      <c r="C30" s="133"/>
      <c r="D30" s="150"/>
      <c r="E30" s="49" t="s">
        <v>24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/>
      <c r="S30" s="101"/>
      <c r="T30" s="101"/>
      <c r="U30" s="151"/>
    </row>
    <row r="31" spans="2:21" s="4" customFormat="1" ht="24" customHeight="1" x14ac:dyDescent="0.25">
      <c r="B31" s="124">
        <v>12</v>
      </c>
      <c r="C31" s="126" t="s">
        <v>30</v>
      </c>
      <c r="D31" s="127"/>
      <c r="E31" s="145" t="s">
        <v>31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147"/>
    </row>
    <row r="32" spans="2:21" s="4" customFormat="1" ht="24" customHeight="1" thickBot="1" x14ac:dyDescent="0.3">
      <c r="B32" s="125"/>
      <c r="C32" s="128"/>
      <c r="D32" s="129"/>
      <c r="E32" s="146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148"/>
    </row>
    <row r="33" spans="2:21" s="4" customFormat="1" ht="24" customHeight="1" x14ac:dyDescent="0.25">
      <c r="B33" s="140">
        <v>13</v>
      </c>
      <c r="C33" s="141" t="s">
        <v>32</v>
      </c>
      <c r="D33" s="142"/>
      <c r="E33" s="19" t="s">
        <v>46</v>
      </c>
      <c r="F33" s="144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44"/>
      <c r="T33" s="144"/>
      <c r="U33" s="143"/>
    </row>
    <row r="34" spans="2:21" s="4" customFormat="1" ht="24" customHeight="1" x14ac:dyDescent="0.25">
      <c r="B34" s="124"/>
      <c r="C34" s="133"/>
      <c r="D34" s="134"/>
      <c r="E34" s="13" t="s">
        <v>22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22"/>
    </row>
    <row r="35" spans="2:21" s="4" customFormat="1" ht="24" customHeight="1" x14ac:dyDescent="0.25">
      <c r="B35" s="124">
        <v>14</v>
      </c>
      <c r="C35" s="126" t="s">
        <v>33</v>
      </c>
      <c r="D35" s="127"/>
      <c r="E35" s="13" t="s">
        <v>47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22"/>
    </row>
    <row r="36" spans="2:21" s="4" customFormat="1" ht="24" customHeight="1" thickBot="1" x14ac:dyDescent="0.3">
      <c r="B36" s="125"/>
      <c r="C36" s="128"/>
      <c r="D36" s="129"/>
      <c r="E36" s="21" t="s">
        <v>12</v>
      </c>
      <c r="F36" s="136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36"/>
      <c r="T36" s="136"/>
      <c r="U36" s="123"/>
    </row>
    <row r="37" spans="2:21" s="4" customFormat="1" ht="24" customHeight="1" x14ac:dyDescent="0.25">
      <c r="B37" s="140">
        <v>15</v>
      </c>
      <c r="C37" s="141" t="s">
        <v>34</v>
      </c>
      <c r="D37" s="142"/>
      <c r="E37" s="19" t="s">
        <v>48</v>
      </c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143"/>
    </row>
    <row r="38" spans="2:21" s="4" customFormat="1" ht="24" customHeight="1" x14ac:dyDescent="0.25">
      <c r="B38" s="124"/>
      <c r="C38" s="133"/>
      <c r="D38" s="134"/>
      <c r="E38" s="13" t="s">
        <v>22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122"/>
    </row>
    <row r="39" spans="2:21" s="4" customFormat="1" ht="24" customHeight="1" x14ac:dyDescent="0.25">
      <c r="B39" s="124">
        <v>16</v>
      </c>
      <c r="C39" s="126" t="s">
        <v>35</v>
      </c>
      <c r="D39" s="127"/>
      <c r="E39" s="13" t="s">
        <v>49</v>
      </c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122"/>
    </row>
    <row r="40" spans="2:21" s="4" customFormat="1" ht="24" customHeight="1" thickBot="1" x14ac:dyDescent="0.3">
      <c r="B40" s="125"/>
      <c r="C40" s="128"/>
      <c r="D40" s="129"/>
      <c r="E40" s="21" t="s">
        <v>36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123"/>
    </row>
    <row r="41" spans="2:21" s="4" customFormat="1" ht="24" customHeight="1" x14ac:dyDescent="0.25">
      <c r="B41" s="130">
        <v>17</v>
      </c>
      <c r="C41" s="131" t="s">
        <v>37</v>
      </c>
      <c r="D41" s="132"/>
      <c r="E41" s="49" t="s">
        <v>50</v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135"/>
    </row>
    <row r="42" spans="2:21" s="4" customFormat="1" ht="24" customHeight="1" x14ac:dyDescent="0.25">
      <c r="B42" s="124"/>
      <c r="C42" s="133"/>
      <c r="D42" s="134"/>
      <c r="E42" s="13" t="s">
        <v>22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122"/>
    </row>
    <row r="43" spans="2:21" s="4" customFormat="1" ht="24" customHeight="1" x14ac:dyDescent="0.25">
      <c r="B43" s="124">
        <v>18</v>
      </c>
      <c r="C43" s="126" t="s">
        <v>38</v>
      </c>
      <c r="D43" s="127"/>
      <c r="E43" s="13" t="s">
        <v>51</v>
      </c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122"/>
    </row>
    <row r="44" spans="2:21" s="4" customFormat="1" ht="24" customHeight="1" thickBot="1" x14ac:dyDescent="0.3">
      <c r="B44" s="125"/>
      <c r="C44" s="128"/>
      <c r="D44" s="129"/>
      <c r="E44" s="21" t="s">
        <v>36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123"/>
    </row>
    <row r="45" spans="2:21" s="4" customFormat="1" ht="15" customHeight="1" x14ac:dyDescent="0.25">
      <c r="B45" s="106" t="s">
        <v>5</v>
      </c>
      <c r="C45" s="10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7"/>
    </row>
    <row r="46" spans="2:21" s="4" customFormat="1" ht="48" customHeight="1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3" t="s">
        <v>0</v>
      </c>
      <c r="C3" s="74"/>
      <c r="D3" s="118" t="s">
        <v>74</v>
      </c>
      <c r="E3" s="119"/>
      <c r="F3" s="72" t="s">
        <v>13</v>
      </c>
      <c r="G3" s="73"/>
      <c r="H3" s="73"/>
      <c r="I3" s="74"/>
      <c r="J3" s="81" t="s">
        <v>77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2:21" s="3" customFormat="1" ht="24" customHeight="1" x14ac:dyDescent="0.25">
      <c r="B4" s="5" t="s">
        <v>1</v>
      </c>
      <c r="C4" s="6"/>
      <c r="D4" s="120">
        <v>43759</v>
      </c>
      <c r="E4" s="121"/>
      <c r="F4" s="75" t="s">
        <v>14</v>
      </c>
      <c r="G4" s="76"/>
      <c r="H4" s="76"/>
      <c r="I4" s="77"/>
      <c r="J4" s="84" t="s">
        <v>78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s="3" customFormat="1" ht="24" customHeight="1" x14ac:dyDescent="0.25">
      <c r="B5" s="7" t="s">
        <v>2</v>
      </c>
      <c r="C5" s="8"/>
      <c r="D5" s="175" t="s">
        <v>79</v>
      </c>
      <c r="E5" s="176"/>
      <c r="F5" s="78" t="s">
        <v>15</v>
      </c>
      <c r="G5" s="79"/>
      <c r="H5" s="79"/>
      <c r="I5" s="80"/>
      <c r="J5" s="87" t="s">
        <v>65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</row>
    <row r="6" spans="2:21" s="3" customFormat="1" ht="24" customHeight="1" thickBot="1" x14ac:dyDescent="0.3">
      <c r="B6" s="9" t="s">
        <v>3</v>
      </c>
      <c r="C6" s="10"/>
      <c r="D6" s="172" t="s">
        <v>66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2" t="s">
        <v>16</v>
      </c>
      <c r="G7" s="73"/>
      <c r="H7" s="73"/>
      <c r="I7" s="74"/>
      <c r="J7" s="90">
        <v>43768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2:21" s="3" customFormat="1" ht="24" customHeight="1" x14ac:dyDescent="0.25">
      <c r="B8" s="50">
        <v>1</v>
      </c>
      <c r="C8" s="185" t="s">
        <v>6</v>
      </c>
      <c r="D8" s="186"/>
      <c r="E8" s="187"/>
      <c r="F8" s="155" t="s">
        <v>73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7"/>
    </row>
    <row r="9" spans="2:21" s="3" customFormat="1" ht="24" customHeight="1" x14ac:dyDescent="0.25">
      <c r="B9" s="48">
        <v>2</v>
      </c>
      <c r="C9" s="111" t="s">
        <v>7</v>
      </c>
      <c r="D9" s="112"/>
      <c r="E9" s="13" t="s">
        <v>39</v>
      </c>
      <c r="F9" s="158" t="s">
        <v>71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0"/>
    </row>
    <row r="10" spans="2:21" s="3" customFormat="1" ht="24" customHeight="1" x14ac:dyDescent="0.25">
      <c r="B10" s="48">
        <v>3</v>
      </c>
      <c r="C10" s="111" t="s">
        <v>8</v>
      </c>
      <c r="D10" s="184"/>
      <c r="E10" s="112"/>
      <c r="F10" s="161" t="s">
        <v>75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51">
        <v>4</v>
      </c>
      <c r="C11" s="181" t="s">
        <v>9</v>
      </c>
      <c r="D11" s="182"/>
      <c r="E11" s="183"/>
      <c r="F11" s="164" t="s">
        <v>76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4"/>
      <c r="C12" s="67"/>
      <c r="D12" s="67"/>
      <c r="E12" s="68"/>
      <c r="F12" s="137" t="s">
        <v>19</v>
      </c>
      <c r="G12" s="138"/>
      <c r="H12" s="138"/>
      <c r="I12" s="138"/>
      <c r="J12" s="138"/>
      <c r="K12" s="138"/>
      <c r="L12" s="139"/>
      <c r="M12" s="56" t="s">
        <v>19</v>
      </c>
      <c r="N12" s="19" t="s">
        <v>21</v>
      </c>
      <c r="O12" s="137" t="s">
        <v>20</v>
      </c>
      <c r="P12" s="139"/>
      <c r="Q12" s="55" t="s">
        <v>20</v>
      </c>
      <c r="R12" s="54" t="s">
        <v>61</v>
      </c>
      <c r="S12" s="102" t="s">
        <v>17</v>
      </c>
      <c r="T12" s="102" t="s">
        <v>18</v>
      </c>
      <c r="U12" s="188" t="s">
        <v>72</v>
      </c>
    </row>
    <row r="13" spans="2:21" s="3" customFormat="1" ht="18" customHeight="1" x14ac:dyDescent="0.25">
      <c r="B13" s="115"/>
      <c r="C13" s="70"/>
      <c r="D13" s="70"/>
      <c r="E13" s="71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103"/>
      <c r="T13" s="103"/>
      <c r="U13" s="189"/>
    </row>
    <row r="14" spans="2:21" s="4" customFormat="1" ht="24" customHeight="1" x14ac:dyDescent="0.25">
      <c r="B14" s="124">
        <v>5</v>
      </c>
      <c r="C14" s="126" t="s">
        <v>10</v>
      </c>
      <c r="D14" s="127"/>
      <c r="E14" s="15" t="s">
        <v>40</v>
      </c>
      <c r="F14" s="93">
        <v>114</v>
      </c>
      <c r="G14" s="93">
        <v>24</v>
      </c>
      <c r="H14" s="93">
        <v>0</v>
      </c>
      <c r="I14" s="93">
        <v>2</v>
      </c>
      <c r="J14" s="93">
        <v>0</v>
      </c>
      <c r="K14" s="93">
        <v>0</v>
      </c>
      <c r="L14" s="93">
        <v>3</v>
      </c>
      <c r="M14" s="93">
        <f>SUM(F14:L15)</f>
        <v>143</v>
      </c>
      <c r="N14" s="93">
        <v>3</v>
      </c>
      <c r="O14" s="93">
        <v>9</v>
      </c>
      <c r="P14" s="93">
        <v>0</v>
      </c>
      <c r="Q14" s="93">
        <f>SUM(O14:P15)</f>
        <v>9</v>
      </c>
      <c r="R14" s="93">
        <f>SUM(M14,N14,Q14)</f>
        <v>155</v>
      </c>
      <c r="S14" s="179">
        <v>860</v>
      </c>
      <c r="T14" s="93">
        <v>10</v>
      </c>
      <c r="U14" s="180">
        <f>SUM(R14:T15)</f>
        <v>1025</v>
      </c>
    </row>
    <row r="15" spans="2:21" s="4" customFormat="1" ht="24" customHeight="1" x14ac:dyDescent="0.25">
      <c r="B15" s="124"/>
      <c r="C15" s="133"/>
      <c r="D15" s="134"/>
      <c r="E15" s="49" t="s">
        <v>12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79"/>
      <c r="T15" s="93"/>
      <c r="U15" s="180"/>
    </row>
    <row r="16" spans="2:21" s="4" customFormat="1" ht="24" customHeight="1" x14ac:dyDescent="0.25">
      <c r="B16" s="48"/>
      <c r="C16" s="53"/>
      <c r="D16" s="27"/>
      <c r="E16" s="52" t="s">
        <v>67</v>
      </c>
      <c r="F16" s="58">
        <f>7.43+7.93+7.93+7.73+7.7+7.49+6.74+5.65</f>
        <v>58.6</v>
      </c>
      <c r="G16" s="58">
        <f t="shared" ref="G16:M16" si="0">7.43+7.93+7.93+7.73+7.7+7.49+6.74+5.65</f>
        <v>58.6</v>
      </c>
      <c r="H16" s="58">
        <f t="shared" si="0"/>
        <v>58.6</v>
      </c>
      <c r="I16" s="58">
        <f t="shared" si="0"/>
        <v>58.6</v>
      </c>
      <c r="J16" s="58">
        <f t="shared" si="0"/>
        <v>58.6</v>
      </c>
      <c r="K16" s="58">
        <f t="shared" si="0"/>
        <v>58.6</v>
      </c>
      <c r="L16" s="58">
        <f t="shared" si="0"/>
        <v>58.6</v>
      </c>
      <c r="M16" s="58">
        <f t="shared" si="0"/>
        <v>58.6</v>
      </c>
      <c r="N16" s="58">
        <f>6.1+6.79+7.22+7.44+7.23+6.81+6.2+5.36</f>
        <v>53.150000000000006</v>
      </c>
      <c r="O16" s="58">
        <f>7.35+6.17+5.69+5.1+6.65+8.35+7.19+6.3</f>
        <v>52.8</v>
      </c>
      <c r="P16" s="58">
        <f>7.35+6.17+5.69+5.1+6.65+8.35+7.19+6.3</f>
        <v>52.8</v>
      </c>
      <c r="Q16" s="58">
        <f>7.35+6.17+5.69+5.1+6.65+8.35+7.19+6.3</f>
        <v>52.8</v>
      </c>
      <c r="R16" s="58"/>
      <c r="S16" s="57">
        <f>6.83+6.13+5.78+5.63+6.29+7.9+8.54+8.02</f>
        <v>55.120000000000005</v>
      </c>
      <c r="T16" s="58">
        <f>5.84+5.25+4.77+5.17+7.81+9.12+9.47+8.31</f>
        <v>55.74</v>
      </c>
      <c r="U16" s="33"/>
    </row>
    <row r="17" spans="2:21" s="4" customFormat="1" ht="24" customHeight="1" x14ac:dyDescent="0.25">
      <c r="B17" s="124">
        <v>6</v>
      </c>
      <c r="C17" s="126" t="s">
        <v>11</v>
      </c>
      <c r="D17" s="149"/>
      <c r="E17" s="16" t="s">
        <v>41</v>
      </c>
      <c r="F17" s="94">
        <f t="shared" ref="F17:Q17" si="1">100/F16</f>
        <v>1.7064846416382251</v>
      </c>
      <c r="G17" s="94">
        <f t="shared" si="1"/>
        <v>1.7064846416382251</v>
      </c>
      <c r="H17" s="94">
        <f t="shared" si="1"/>
        <v>1.7064846416382251</v>
      </c>
      <c r="I17" s="94">
        <f t="shared" si="1"/>
        <v>1.7064846416382251</v>
      </c>
      <c r="J17" s="94">
        <f t="shared" si="1"/>
        <v>1.7064846416382251</v>
      </c>
      <c r="K17" s="94">
        <f t="shared" si="1"/>
        <v>1.7064846416382251</v>
      </c>
      <c r="L17" s="94">
        <f t="shared" si="1"/>
        <v>1.7064846416382251</v>
      </c>
      <c r="M17" s="94">
        <f t="shared" si="1"/>
        <v>1.7064846416382251</v>
      </c>
      <c r="N17" s="94">
        <f t="shared" si="1"/>
        <v>1.8814675446848539</v>
      </c>
      <c r="O17" s="94">
        <f t="shared" si="1"/>
        <v>1.893939393939394</v>
      </c>
      <c r="P17" s="94">
        <f t="shared" si="1"/>
        <v>1.893939393939394</v>
      </c>
      <c r="Q17" s="94">
        <f t="shared" si="1"/>
        <v>1.893939393939394</v>
      </c>
      <c r="R17" s="94"/>
      <c r="S17" s="94">
        <f>100/S16</f>
        <v>1.8142235123367196</v>
      </c>
      <c r="T17" s="94">
        <f>100/T16</f>
        <v>1.7940437746681019</v>
      </c>
      <c r="U17" s="167"/>
    </row>
    <row r="18" spans="2:21" s="4" customFormat="1" ht="24" customHeight="1" x14ac:dyDescent="0.25">
      <c r="B18" s="124"/>
      <c r="C18" s="133"/>
      <c r="D18" s="150"/>
      <c r="E18" s="52" t="s">
        <v>22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167"/>
    </row>
    <row r="19" spans="2:21" s="4" customFormat="1" ht="24" customHeight="1" x14ac:dyDescent="0.25">
      <c r="B19" s="124">
        <v>7</v>
      </c>
      <c r="C19" s="126" t="s">
        <v>23</v>
      </c>
      <c r="D19" s="149"/>
      <c r="E19" s="15" t="s">
        <v>42</v>
      </c>
      <c r="F19" s="95">
        <f t="shared" ref="F19:Q19" si="2">F14*F17</f>
        <v>194.53924914675767</v>
      </c>
      <c r="G19" s="95">
        <f t="shared" si="2"/>
        <v>40.955631399317404</v>
      </c>
      <c r="H19" s="95">
        <f t="shared" si="2"/>
        <v>0</v>
      </c>
      <c r="I19" s="95">
        <f t="shared" si="2"/>
        <v>3.4129692832764502</v>
      </c>
      <c r="J19" s="95">
        <f t="shared" si="2"/>
        <v>0</v>
      </c>
      <c r="K19" s="95">
        <f t="shared" si="2"/>
        <v>0</v>
      </c>
      <c r="L19" s="95">
        <f t="shared" si="2"/>
        <v>5.1194539249146755</v>
      </c>
      <c r="M19" s="95">
        <f t="shared" si="2"/>
        <v>244.0273037542662</v>
      </c>
      <c r="N19" s="95">
        <f t="shared" si="2"/>
        <v>5.6444026340545612</v>
      </c>
      <c r="O19" s="95">
        <f t="shared" si="2"/>
        <v>17.045454545454547</v>
      </c>
      <c r="P19" s="95">
        <f t="shared" si="2"/>
        <v>0</v>
      </c>
      <c r="Q19" s="95">
        <f t="shared" si="2"/>
        <v>17.045454545454547</v>
      </c>
      <c r="R19" s="95">
        <f>SUM(M19,N19,Q19)</f>
        <v>266.71716093377529</v>
      </c>
      <c r="S19" s="95">
        <f>S14*S17</f>
        <v>1560.2322206095789</v>
      </c>
      <c r="T19" s="95">
        <f>T14*T17</f>
        <v>17.94043774668102</v>
      </c>
      <c r="U19" s="153">
        <f>SUM(R19:T20)</f>
        <v>1844.8898192900353</v>
      </c>
    </row>
    <row r="20" spans="2:21" s="4" customFormat="1" ht="24" customHeight="1" x14ac:dyDescent="0.25">
      <c r="B20" s="124"/>
      <c r="C20" s="133"/>
      <c r="D20" s="150"/>
      <c r="E20" s="49" t="s">
        <v>24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153"/>
    </row>
    <row r="21" spans="2:21" s="4" customFormat="1" ht="24" customHeight="1" x14ac:dyDescent="0.25">
      <c r="B21" s="48"/>
      <c r="C21" s="53"/>
      <c r="D21" s="27"/>
      <c r="E21" s="52" t="s">
        <v>68</v>
      </c>
      <c r="F21" s="57">
        <v>118.3</v>
      </c>
      <c r="G21" s="57">
        <v>118.3</v>
      </c>
      <c r="H21" s="57">
        <v>118.3</v>
      </c>
      <c r="I21" s="57">
        <v>118.3</v>
      </c>
      <c r="J21" s="57">
        <v>118.3</v>
      </c>
      <c r="K21" s="57">
        <v>118.3</v>
      </c>
      <c r="L21" s="57">
        <v>118.3</v>
      </c>
      <c r="M21" s="57">
        <v>118.3</v>
      </c>
      <c r="N21" s="57">
        <v>126.7</v>
      </c>
      <c r="O21" s="57">
        <v>115.1</v>
      </c>
      <c r="P21" s="57">
        <v>115.1</v>
      </c>
      <c r="Q21" s="57">
        <v>115.1</v>
      </c>
      <c r="R21" s="57"/>
      <c r="S21" s="57">
        <v>107.1</v>
      </c>
      <c r="T21" s="57">
        <v>106.7</v>
      </c>
      <c r="U21" s="34"/>
    </row>
    <row r="22" spans="2:21" s="4" customFormat="1" ht="24" customHeight="1" x14ac:dyDescent="0.25">
      <c r="B22" s="124">
        <v>8</v>
      </c>
      <c r="C22" s="126" t="s">
        <v>25</v>
      </c>
      <c r="D22" s="149"/>
      <c r="E22" s="16" t="s">
        <v>43</v>
      </c>
      <c r="F22" s="96">
        <f>100/F21</f>
        <v>0.84530853761622993</v>
      </c>
      <c r="G22" s="96">
        <f>100/G21</f>
        <v>0.84530853761622993</v>
      </c>
      <c r="H22" s="96">
        <f t="shared" ref="H22:T22" si="3">100/H21</f>
        <v>0.84530853761622993</v>
      </c>
      <c r="I22" s="96">
        <f t="shared" si="3"/>
        <v>0.84530853761622993</v>
      </c>
      <c r="J22" s="96">
        <f t="shared" si="3"/>
        <v>0.84530853761622993</v>
      </c>
      <c r="K22" s="96">
        <f t="shared" si="3"/>
        <v>0.84530853761622993</v>
      </c>
      <c r="L22" s="96">
        <f t="shared" si="3"/>
        <v>0.84530853761622993</v>
      </c>
      <c r="M22" s="96">
        <f t="shared" si="3"/>
        <v>0.84530853761622993</v>
      </c>
      <c r="N22" s="96">
        <f t="shared" si="3"/>
        <v>0.78926598263614833</v>
      </c>
      <c r="O22" s="96">
        <f t="shared" si="3"/>
        <v>0.86880973066898348</v>
      </c>
      <c r="P22" s="96">
        <f t="shared" si="3"/>
        <v>0.86880973066898348</v>
      </c>
      <c r="Q22" s="96">
        <f t="shared" si="3"/>
        <v>0.86880973066898348</v>
      </c>
      <c r="R22" s="96"/>
      <c r="S22" s="96">
        <f t="shared" si="3"/>
        <v>0.93370681605975725</v>
      </c>
      <c r="T22" s="96">
        <f t="shared" si="3"/>
        <v>0.93720712277413309</v>
      </c>
      <c r="U22" s="154"/>
    </row>
    <row r="23" spans="2:21" s="4" customFormat="1" ht="24" customHeight="1" x14ac:dyDescent="0.25">
      <c r="B23" s="124"/>
      <c r="C23" s="133"/>
      <c r="D23" s="150"/>
      <c r="E23" s="49" t="s">
        <v>22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54"/>
    </row>
    <row r="24" spans="2:21" s="4" customFormat="1" ht="24" customHeight="1" x14ac:dyDescent="0.25">
      <c r="B24" s="124">
        <v>9</v>
      </c>
      <c r="C24" s="126" t="s">
        <v>26</v>
      </c>
      <c r="D24" s="149"/>
      <c r="E24" s="15" t="s">
        <v>44</v>
      </c>
      <c r="F24" s="97">
        <f>F19*F22</f>
        <v>164.44568820520513</v>
      </c>
      <c r="G24" s="97">
        <f>G19*G22</f>
        <v>34.620144885306345</v>
      </c>
      <c r="H24" s="97">
        <f t="shared" ref="H24:T24" si="4">H19*H22</f>
        <v>0</v>
      </c>
      <c r="I24" s="97">
        <f t="shared" si="4"/>
        <v>2.8850120737755285</v>
      </c>
      <c r="J24" s="97">
        <f t="shared" si="4"/>
        <v>0</v>
      </c>
      <c r="K24" s="97">
        <f t="shared" si="4"/>
        <v>0</v>
      </c>
      <c r="L24" s="97">
        <f t="shared" si="4"/>
        <v>4.3275181106632932</v>
      </c>
      <c r="M24" s="97">
        <f t="shared" si="4"/>
        <v>206.27836327495029</v>
      </c>
      <c r="N24" s="97">
        <f t="shared" si="4"/>
        <v>4.4549349913611369</v>
      </c>
      <c r="O24" s="97">
        <f t="shared" si="4"/>
        <v>14.809256772766766</v>
      </c>
      <c r="P24" s="97">
        <f t="shared" si="4"/>
        <v>0</v>
      </c>
      <c r="Q24" s="97">
        <f t="shared" si="4"/>
        <v>14.809256772766766</v>
      </c>
      <c r="R24" s="97">
        <f>SUM(M24,N24,Q24)</f>
        <v>225.5425550390782</v>
      </c>
      <c r="S24" s="97">
        <f t="shared" si="4"/>
        <v>1456.7994590192147</v>
      </c>
      <c r="T24" s="97">
        <f t="shared" si="4"/>
        <v>16.81390604187537</v>
      </c>
      <c r="U24" s="152">
        <f>SUM(R24:T25)</f>
        <v>1699.1559201001683</v>
      </c>
    </row>
    <row r="25" spans="2:21" s="4" customFormat="1" ht="24" customHeight="1" x14ac:dyDescent="0.25">
      <c r="B25" s="124"/>
      <c r="C25" s="133"/>
      <c r="D25" s="150"/>
      <c r="E25" s="49" t="s">
        <v>24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152"/>
    </row>
    <row r="26" spans="2:21" s="4" customFormat="1" ht="24" customHeight="1" x14ac:dyDescent="0.25">
      <c r="B26" s="48"/>
      <c r="C26" s="53"/>
      <c r="D26" s="27"/>
      <c r="E26" s="52" t="s">
        <v>69</v>
      </c>
      <c r="F26" s="58">
        <v>106.8</v>
      </c>
      <c r="G26" s="58">
        <v>106.8</v>
      </c>
      <c r="H26" s="58">
        <v>106.8</v>
      </c>
      <c r="I26" s="58">
        <v>106.8</v>
      </c>
      <c r="J26" s="58">
        <v>106.8</v>
      </c>
      <c r="K26" s="58">
        <v>106.8</v>
      </c>
      <c r="L26" s="58">
        <v>106.8</v>
      </c>
      <c r="M26" s="58">
        <v>106.8</v>
      </c>
      <c r="N26" s="58">
        <v>108.7</v>
      </c>
      <c r="O26" s="58">
        <v>104.9</v>
      </c>
      <c r="P26" s="58">
        <v>104.9</v>
      </c>
      <c r="Q26" s="58">
        <v>104.9</v>
      </c>
      <c r="R26" s="58"/>
      <c r="S26" s="57">
        <v>97.9</v>
      </c>
      <c r="T26" s="58">
        <v>58.4</v>
      </c>
      <c r="U26" s="33"/>
    </row>
    <row r="27" spans="2:21" s="4" customFormat="1" ht="24" customHeight="1" x14ac:dyDescent="0.25">
      <c r="B27" s="124">
        <v>10</v>
      </c>
      <c r="C27" s="126" t="s">
        <v>27</v>
      </c>
      <c r="D27" s="149"/>
      <c r="E27" s="15" t="s">
        <v>45</v>
      </c>
      <c r="F27" s="98">
        <f>100/F26</f>
        <v>0.93632958801498134</v>
      </c>
      <c r="G27" s="98">
        <f t="shared" ref="G27:T27" si="5">100/G26</f>
        <v>0.93632958801498134</v>
      </c>
      <c r="H27" s="98">
        <f t="shared" si="5"/>
        <v>0.93632958801498134</v>
      </c>
      <c r="I27" s="98">
        <f t="shared" si="5"/>
        <v>0.93632958801498134</v>
      </c>
      <c r="J27" s="98">
        <f t="shared" si="5"/>
        <v>0.93632958801498134</v>
      </c>
      <c r="K27" s="98">
        <f t="shared" si="5"/>
        <v>0.93632958801498134</v>
      </c>
      <c r="L27" s="98">
        <f t="shared" si="5"/>
        <v>0.93632958801498134</v>
      </c>
      <c r="M27" s="98">
        <f t="shared" si="5"/>
        <v>0.93632958801498134</v>
      </c>
      <c r="N27" s="98">
        <f t="shared" si="5"/>
        <v>0.91996320147194111</v>
      </c>
      <c r="O27" s="98">
        <f t="shared" si="5"/>
        <v>0.95328884652049561</v>
      </c>
      <c r="P27" s="98">
        <f t="shared" si="5"/>
        <v>0.95328884652049561</v>
      </c>
      <c r="Q27" s="98">
        <f t="shared" si="5"/>
        <v>0.95328884652049561</v>
      </c>
      <c r="R27" s="98"/>
      <c r="S27" s="98">
        <f t="shared" si="5"/>
        <v>1.0214504596527068</v>
      </c>
      <c r="T27" s="98">
        <f t="shared" si="5"/>
        <v>1.7123287671232876</v>
      </c>
      <c r="U27" s="154"/>
    </row>
    <row r="28" spans="2:21" s="4" customFormat="1" ht="24" customHeight="1" x14ac:dyDescent="0.25">
      <c r="B28" s="124"/>
      <c r="C28" s="133"/>
      <c r="D28" s="150"/>
      <c r="E28" s="49" t="s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54"/>
    </row>
    <row r="29" spans="2:21" s="4" customFormat="1" ht="24" customHeight="1" x14ac:dyDescent="0.25">
      <c r="B29" s="124">
        <v>11</v>
      </c>
      <c r="C29" s="126" t="s">
        <v>28</v>
      </c>
      <c r="D29" s="149"/>
      <c r="E29" s="15" t="s">
        <v>29</v>
      </c>
      <c r="F29" s="101">
        <f>F24*F27</f>
        <v>153.97536348801981</v>
      </c>
      <c r="G29" s="101">
        <f t="shared" ref="G29:T29" si="6">G24*G27</f>
        <v>32.415865997477852</v>
      </c>
      <c r="H29" s="101">
        <f t="shared" si="6"/>
        <v>0</v>
      </c>
      <c r="I29" s="101">
        <f t="shared" si="6"/>
        <v>2.7013221664564875</v>
      </c>
      <c r="J29" s="101">
        <f t="shared" si="6"/>
        <v>0</v>
      </c>
      <c r="K29" s="101">
        <f t="shared" si="6"/>
        <v>0</v>
      </c>
      <c r="L29" s="101">
        <f t="shared" si="6"/>
        <v>4.0519832496847314</v>
      </c>
      <c r="M29" s="101">
        <f t="shared" si="6"/>
        <v>193.14453490163888</v>
      </c>
      <c r="N29" s="101">
        <f t="shared" si="6"/>
        <v>4.0983762570019655</v>
      </c>
      <c r="O29" s="101">
        <f t="shared" si="6"/>
        <v>14.117499306736667</v>
      </c>
      <c r="P29" s="101">
        <f t="shared" si="6"/>
        <v>0</v>
      </c>
      <c r="Q29" s="101">
        <f t="shared" si="6"/>
        <v>14.117499306736667</v>
      </c>
      <c r="R29" s="99">
        <f>SUM(M29,N29,Q29)</f>
        <v>211.36041046537753</v>
      </c>
      <c r="S29" s="101">
        <f t="shared" si="6"/>
        <v>1488.0484770369915</v>
      </c>
      <c r="T29" s="101">
        <f t="shared" si="6"/>
        <v>28.790935003211249</v>
      </c>
      <c r="U29" s="151">
        <f>SUM(R29:T30)</f>
        <v>1728.1998225055802</v>
      </c>
    </row>
    <row r="30" spans="2:21" s="4" customFormat="1" ht="24" customHeight="1" x14ac:dyDescent="0.25">
      <c r="B30" s="124"/>
      <c r="C30" s="133"/>
      <c r="D30" s="150"/>
      <c r="E30" s="49" t="s">
        <v>24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/>
      <c r="S30" s="101"/>
      <c r="T30" s="101"/>
      <c r="U30" s="151"/>
    </row>
    <row r="31" spans="2:21" s="4" customFormat="1" ht="24" customHeight="1" x14ac:dyDescent="0.25">
      <c r="B31" s="124">
        <v>12</v>
      </c>
      <c r="C31" s="126" t="s">
        <v>30</v>
      </c>
      <c r="D31" s="127"/>
      <c r="E31" s="145" t="s">
        <v>31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147"/>
    </row>
    <row r="32" spans="2:21" s="4" customFormat="1" ht="24" customHeight="1" thickBot="1" x14ac:dyDescent="0.3">
      <c r="B32" s="125"/>
      <c r="C32" s="128"/>
      <c r="D32" s="129"/>
      <c r="E32" s="146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148"/>
    </row>
    <row r="33" spans="2:21" s="4" customFormat="1" ht="24" customHeight="1" x14ac:dyDescent="0.25">
      <c r="B33" s="140">
        <v>13</v>
      </c>
      <c r="C33" s="141" t="s">
        <v>32</v>
      </c>
      <c r="D33" s="142"/>
      <c r="E33" s="19" t="s">
        <v>46</v>
      </c>
      <c r="F33" s="144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44"/>
      <c r="T33" s="144"/>
      <c r="U33" s="143"/>
    </row>
    <row r="34" spans="2:21" s="4" customFormat="1" ht="24" customHeight="1" x14ac:dyDescent="0.25">
      <c r="B34" s="124"/>
      <c r="C34" s="133"/>
      <c r="D34" s="134"/>
      <c r="E34" s="13" t="s">
        <v>22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22"/>
    </row>
    <row r="35" spans="2:21" s="4" customFormat="1" ht="24" customHeight="1" x14ac:dyDescent="0.25">
      <c r="B35" s="124">
        <v>14</v>
      </c>
      <c r="C35" s="126" t="s">
        <v>33</v>
      </c>
      <c r="D35" s="127"/>
      <c r="E35" s="13" t="s">
        <v>47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22"/>
    </row>
    <row r="36" spans="2:21" s="4" customFormat="1" ht="24" customHeight="1" thickBot="1" x14ac:dyDescent="0.3">
      <c r="B36" s="125"/>
      <c r="C36" s="128"/>
      <c r="D36" s="129"/>
      <c r="E36" s="21" t="s">
        <v>12</v>
      </c>
      <c r="F36" s="136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36"/>
      <c r="T36" s="136"/>
      <c r="U36" s="123"/>
    </row>
    <row r="37" spans="2:21" s="4" customFormat="1" ht="24" customHeight="1" x14ac:dyDescent="0.25">
      <c r="B37" s="140">
        <v>15</v>
      </c>
      <c r="C37" s="141" t="s">
        <v>34</v>
      </c>
      <c r="D37" s="142"/>
      <c r="E37" s="19" t="s">
        <v>48</v>
      </c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143"/>
    </row>
    <row r="38" spans="2:21" s="4" customFormat="1" ht="24" customHeight="1" x14ac:dyDescent="0.25">
      <c r="B38" s="124"/>
      <c r="C38" s="133"/>
      <c r="D38" s="134"/>
      <c r="E38" s="13" t="s">
        <v>22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122"/>
    </row>
    <row r="39" spans="2:21" s="4" customFormat="1" ht="24" customHeight="1" x14ac:dyDescent="0.25">
      <c r="B39" s="124">
        <v>16</v>
      </c>
      <c r="C39" s="126" t="s">
        <v>35</v>
      </c>
      <c r="D39" s="127"/>
      <c r="E39" s="13" t="s">
        <v>49</v>
      </c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122"/>
    </row>
    <row r="40" spans="2:21" s="4" customFormat="1" ht="24" customHeight="1" thickBot="1" x14ac:dyDescent="0.3">
      <c r="B40" s="125"/>
      <c r="C40" s="128"/>
      <c r="D40" s="129"/>
      <c r="E40" s="21" t="s">
        <v>36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123"/>
    </row>
    <row r="41" spans="2:21" s="4" customFormat="1" ht="24" customHeight="1" x14ac:dyDescent="0.25">
      <c r="B41" s="130">
        <v>17</v>
      </c>
      <c r="C41" s="131" t="s">
        <v>37</v>
      </c>
      <c r="D41" s="132"/>
      <c r="E41" s="49" t="s">
        <v>50</v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135"/>
    </row>
    <row r="42" spans="2:21" s="4" customFormat="1" ht="24" customHeight="1" x14ac:dyDescent="0.25">
      <c r="B42" s="124"/>
      <c r="C42" s="133"/>
      <c r="D42" s="134"/>
      <c r="E42" s="13" t="s">
        <v>22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122"/>
    </row>
    <row r="43" spans="2:21" s="4" customFormat="1" ht="24" customHeight="1" x14ac:dyDescent="0.25">
      <c r="B43" s="124">
        <v>18</v>
      </c>
      <c r="C43" s="126" t="s">
        <v>38</v>
      </c>
      <c r="D43" s="127"/>
      <c r="E43" s="13" t="s">
        <v>51</v>
      </c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122"/>
    </row>
    <row r="44" spans="2:21" s="4" customFormat="1" ht="24" customHeight="1" thickBot="1" x14ac:dyDescent="0.3">
      <c r="B44" s="125"/>
      <c r="C44" s="128"/>
      <c r="D44" s="129"/>
      <c r="E44" s="21" t="s">
        <v>36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123"/>
    </row>
    <row r="45" spans="2:21" s="4" customFormat="1" ht="15" customHeight="1" x14ac:dyDescent="0.25">
      <c r="B45" s="106" t="s">
        <v>5</v>
      </c>
      <c r="C45" s="10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7"/>
    </row>
    <row r="46" spans="2:21" s="4" customFormat="1" ht="48" customHeight="1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2019-09-19T07:10:05Z</cp:lastPrinted>
  <dcterms:created xsi:type="dcterms:W3CDTF">2019-09-10T08:33:34Z</dcterms:created>
  <dcterms:modified xsi:type="dcterms:W3CDTF">2019-10-31T12:02:17Z</dcterms:modified>
</cp:coreProperties>
</file>