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06" activeTab="1"/>
  </bookViews>
  <sheets>
    <sheet name="PI1" sheetId="1" r:id="rId1"/>
    <sheet name="PI2" sheetId="2" r:id="rId2"/>
    <sheet name="PI3" sheetId="3" r:id="rId3"/>
    <sheet name="PI4" sheetId="4" r:id="rId4"/>
    <sheet name="PI5" sheetId="5" r:id="rId5"/>
    <sheet name="PI6" sheetId="6" r:id="rId6"/>
    <sheet name="PI7" sheetId="7" r:id="rId7"/>
    <sheet name="PI8" sheetId="8" r:id="rId8"/>
    <sheet name="PI9" sheetId="9" r:id="rId9"/>
    <sheet name="PI10" sheetId="10" r:id="rId10"/>
    <sheet name="PI11" sheetId="11" r:id="rId11"/>
    <sheet name="PI12" sheetId="12" r:id="rId12"/>
    <sheet name="PI13" sheetId="13" r:id="rId13"/>
    <sheet name="PI14" sheetId="14" r:id="rId14"/>
    <sheet name="PI15" sheetId="15" r:id="rId15"/>
    <sheet name="PI16" sheetId="16" r:id="rId16"/>
  </sheets>
  <definedNames>
    <definedName name="_xlnm.Print_Area" localSheetId="0">'PI1'!$B$2:$L$46</definedName>
    <definedName name="_xlnm.Print_Area" localSheetId="9">'PI10'!$A$2:$L$46</definedName>
    <definedName name="_xlnm.Print_Area" localSheetId="10">'PI11'!$A$2:$L$46</definedName>
    <definedName name="_xlnm.Print_Area" localSheetId="11">'PI12'!$A$2:$L$46</definedName>
    <definedName name="_xlnm.Print_Area" localSheetId="12">'PI13'!$A$2:$L$46</definedName>
    <definedName name="_xlnm.Print_Area" localSheetId="13">'PI14'!$A$2:$L$46</definedName>
    <definedName name="_xlnm.Print_Area" localSheetId="14">'PI15'!$A$2:$L$46</definedName>
    <definedName name="_xlnm.Print_Area" localSheetId="15">'PI16'!$A$2:$L$46</definedName>
    <definedName name="_xlnm.Print_Area" localSheetId="1">'PI2'!$A$2:$L$46</definedName>
    <definedName name="_xlnm.Print_Area" localSheetId="2">'PI3'!$A$2:$L$46</definedName>
    <definedName name="_xlnm.Print_Area" localSheetId="3">'PI4'!$A$2:$L$46</definedName>
    <definedName name="_xlnm.Print_Area" localSheetId="4">'PI5'!$A$2:$L$46</definedName>
    <definedName name="_xlnm.Print_Area" localSheetId="5">'PI6'!$A$2:$L$46</definedName>
    <definedName name="_xlnm.Print_Area" localSheetId="6">'PI7'!$A$2:$L$46</definedName>
    <definedName name="_xlnm.Print_Area" localSheetId="7">'PI8'!$A$2:$L$46</definedName>
    <definedName name="_xlnm.Print_Area" localSheetId="8">'PI9'!$B$2:$L$46</definedName>
  </definedNames>
  <calcPr calcMode="manual" fullCalcOnLoad="1"/>
</workbook>
</file>

<file path=xl/sharedStrings.xml><?xml version="1.0" encoding="utf-8"?>
<sst xmlns="http://schemas.openxmlformats.org/spreadsheetml/2006/main" count="960" uniqueCount="76">
  <si>
    <t>v tis.Kč</t>
  </si>
  <si>
    <t>jiný zdroj</t>
  </si>
  <si>
    <t>Náklady PO -  účtová tř.5 (ř.2-20)</t>
  </si>
  <si>
    <t>Spotřeba materiálu  (č.ú.501)</t>
  </si>
  <si>
    <t xml:space="preserve">                    z toho: potraviny</t>
  </si>
  <si>
    <t>Spotřeba energie (č.ú.502 a 503)</t>
  </si>
  <si>
    <t>Prodané zboží (č.ú.504)</t>
  </si>
  <si>
    <t>Opravy a udržování (č.ú.511)</t>
  </si>
  <si>
    <t>Cestovné (č.ú.512)</t>
  </si>
  <si>
    <t>Ostatní služby (č.ú.518)</t>
  </si>
  <si>
    <t>Mzdové náklady celkem (č.ú.521)</t>
  </si>
  <si>
    <t>z toho platy</t>
  </si>
  <si>
    <t xml:space="preserve">          OON</t>
  </si>
  <si>
    <t>Zákonné sociální pojištění (č.ú.524)</t>
  </si>
  <si>
    <t>Ostatní sociální pojištění (č.ú.525)</t>
  </si>
  <si>
    <t>Zákonné sociální náklady (č.ú.527)</t>
  </si>
  <si>
    <t>Ostatní sociální náklady (č.ú.528)</t>
  </si>
  <si>
    <t>Daně a poplatky (č.ú.531,532 a 538)</t>
  </si>
  <si>
    <t>Jiné ostatní náklady (č.ú.549,5xx)</t>
  </si>
  <si>
    <t>Odpisy dlouh. majetku(č.ú.551)</t>
  </si>
  <si>
    <t>Ostatní náklady(č.ú.54x)</t>
  </si>
  <si>
    <t>Daň z příjmů  dod.odvody(č.ú.591 a 595)</t>
  </si>
  <si>
    <t>Výnosy PO - účtová tř.6 celkem</t>
  </si>
  <si>
    <t>Tržby za vlastní výrobky (č.ú.601)</t>
  </si>
  <si>
    <t>Tržby z prodeje služeb (č.ú.602)</t>
  </si>
  <si>
    <t>Tržby za prodané zboží (č.ú.604)</t>
  </si>
  <si>
    <t>Úroky (č.ú.644)</t>
  </si>
  <si>
    <t>Zúčtování fondů(č.ú.648)</t>
  </si>
  <si>
    <t>Jiné ostatní výnosy (č.ú.649)</t>
  </si>
  <si>
    <t>Tržby z dlouhod.majetku (č.ú.651)</t>
  </si>
  <si>
    <t>Tržby z prodaného materiálu (č.ú.654)</t>
  </si>
  <si>
    <t>Ostatní výnosy ( č.ú.6xx)</t>
  </si>
  <si>
    <t>Příspěvek na provoz PO (ú.č.691)</t>
  </si>
  <si>
    <t>Hospod.výsledek po zdanění</t>
  </si>
  <si>
    <t>Doplňkové údaje:</t>
  </si>
  <si>
    <t>Dotace na investice</t>
  </si>
  <si>
    <t>Použití investičního fondu</t>
  </si>
  <si>
    <t>Použití rezervního fondu</t>
  </si>
  <si>
    <t>Použití fondu odměn</t>
  </si>
  <si>
    <t>Průměrný evid.počet zaměstnanců</t>
  </si>
  <si>
    <t>Průměrný měsíční plat v Kč</t>
  </si>
  <si>
    <t>,</t>
  </si>
  <si>
    <t>Název organizace: Gymnázium, Komenského 89, Písek</t>
  </si>
  <si>
    <t>Název organizace: Gymnazium, Masarkykova 183, Milevsko</t>
  </si>
  <si>
    <t>Paragrafy rozpočtové skladby: 3121</t>
  </si>
  <si>
    <t>Název organizace: Obchodní akademie a Jazyková škola, Karlova 111, Písek</t>
  </si>
  <si>
    <t>Paragrafy rozpočtové skladby: 3122</t>
  </si>
  <si>
    <t>Název organizace: Střední zemědělská škola, Čelakovského  200, Písek</t>
  </si>
  <si>
    <t>Název organizace: Střední zdravotnická škola, Národní svobody 420, Písek</t>
  </si>
  <si>
    <t xml:space="preserve">Název organizace: Střední průmyslová škola a VOŠ, Karla Čapka 402, Písek </t>
  </si>
  <si>
    <t>Název organizace:  VOŠL a SLŠ B.Schwarzenberga, Lesnická 55, Písek</t>
  </si>
  <si>
    <t>Název organizace: Střední odborná škola a Střední odborné učiliště, Čs. armády 777,  Milevsko</t>
  </si>
  <si>
    <t>Paragrafy rozpočtové skladby: 3123</t>
  </si>
  <si>
    <t>Název organizace: SOŠ a SOU, Komenského 86, Písek</t>
  </si>
  <si>
    <t>Název organizace: Dětský domov,MŠ,ZŠ,PŠ,ŠJ,ŠD,ŠK a PSZŠ speciální, Šobrova 111, Písek</t>
  </si>
  <si>
    <t>Paragrafy rozpočtové skladby: 3114</t>
  </si>
  <si>
    <t>Název organizace: Dětský domov a ŠJ, Zvíkovské Podhradí 42</t>
  </si>
  <si>
    <t>Paragrafy rozpočtové skladby: 4322</t>
  </si>
  <si>
    <t>Název organizace:  Domov mládeže a Školní jídelna, Budějovická 1664, Písek</t>
  </si>
  <si>
    <t>Paragrafy rozpočtové skladby: 3147</t>
  </si>
  <si>
    <t>Název organizace: ZUŠ O. Ševčíka, Šrámkova 131, Písek</t>
  </si>
  <si>
    <t>Paragrafy rozpočtové skladby: 3231</t>
  </si>
  <si>
    <t>Název organizace:  Základní umělecká škola, Libušina 1217, Milevsko</t>
  </si>
  <si>
    <t>Název organizace: Dům dětí a mládeže, Švantlova 2394, Písek</t>
  </si>
  <si>
    <t>Paragrafy rozpočtové skladby: 3421</t>
  </si>
  <si>
    <t>Název organizace: Školní rybářství, Masarykovo nám. 12, Protivín</t>
  </si>
  <si>
    <t>řádek</t>
  </si>
  <si>
    <t>Ukazatel</t>
  </si>
  <si>
    <t>Skutečnost</t>
  </si>
  <si>
    <t>Rozpočet rok 2008</t>
  </si>
  <si>
    <t>Skutečnost 1.- 6. 2008</t>
  </si>
  <si>
    <t>Návrh rok 2009</t>
  </si>
  <si>
    <t>rok 2007</t>
  </si>
  <si>
    <t>prostředky kraje</t>
  </si>
  <si>
    <t>přímé MŠMT</t>
  </si>
  <si>
    <t>VYBRANÉ UKAZATELE PŘÍSPĚVKOVÝCH ORGANIZACÍ - ROK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</si>
</sst>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 horizontal="right" vertical="center" wrapText="1"/>
      <protection/>
    </xf>
    <xf numFmtId="3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>
      <alignment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4" xfId="0" applyNumberFormat="1" applyFont="1" applyFill="1" applyBorder="1" applyAlignment="1" applyProtection="1">
      <alignment/>
      <protection locked="0"/>
    </xf>
    <xf numFmtId="3" fontId="0" fillId="2" borderId="10" xfId="0" applyNumberFormat="1" applyFont="1" applyFill="1" applyBorder="1" applyAlignment="1" applyProtection="1">
      <alignment/>
      <protection locked="0"/>
    </xf>
    <xf numFmtId="3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B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42</v>
      </c>
      <c r="C4" s="5"/>
      <c r="D4" s="5"/>
      <c r="E4" s="5"/>
      <c r="F4" s="5"/>
      <c r="G4" s="5"/>
      <c r="H4" s="5"/>
    </row>
    <row r="5" spans="2:14" ht="13.5" thickBot="1">
      <c r="B5" s="2" t="s">
        <v>44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34021</v>
      </c>
      <c r="D8" s="6">
        <f t="shared" si="0"/>
        <v>5471</v>
      </c>
      <c r="E8" s="6">
        <f t="shared" si="0"/>
        <v>3210</v>
      </c>
      <c r="F8" s="6">
        <f t="shared" si="0"/>
        <v>26789</v>
      </c>
      <c r="G8" s="6">
        <f t="shared" si="0"/>
        <v>2055</v>
      </c>
      <c r="H8" s="6">
        <f t="shared" si="0"/>
        <v>2344</v>
      </c>
      <c r="I8" s="6">
        <f t="shared" si="0"/>
        <v>13261</v>
      </c>
      <c r="J8" s="6">
        <f t="shared" si="0"/>
        <v>6464</v>
      </c>
      <c r="K8" s="6">
        <f t="shared" si="0"/>
        <v>3350</v>
      </c>
      <c r="L8" s="60">
        <f t="shared" si="0"/>
        <v>27910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4262</v>
      </c>
      <c r="D9" s="7">
        <v>1773</v>
      </c>
      <c r="E9" s="7">
        <v>2000</v>
      </c>
      <c r="F9" s="7">
        <v>146</v>
      </c>
      <c r="G9" s="8">
        <v>273</v>
      </c>
      <c r="H9" s="8">
        <v>1398</v>
      </c>
      <c r="I9" s="8">
        <v>38</v>
      </c>
      <c r="J9" s="7">
        <v>1653</v>
      </c>
      <c r="K9" s="7">
        <v>2240</v>
      </c>
      <c r="L9" s="58">
        <v>300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2137</v>
      </c>
      <c r="D10" s="9"/>
      <c r="E10" s="9">
        <v>1885</v>
      </c>
      <c r="F10" s="74"/>
      <c r="G10" s="10"/>
      <c r="H10" s="10">
        <v>1397</v>
      </c>
      <c r="I10" s="10"/>
      <c r="J10" s="9"/>
      <c r="K10" s="9">
        <v>2200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1335</v>
      </c>
      <c r="D11" s="9">
        <v>1398</v>
      </c>
      <c r="E11" s="9">
        <v>135</v>
      </c>
      <c r="F11" s="74"/>
      <c r="G11" s="10">
        <v>889</v>
      </c>
      <c r="H11" s="10"/>
      <c r="I11" s="75"/>
      <c r="J11" s="9">
        <v>1570</v>
      </c>
      <c r="K11" s="9">
        <v>80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403</v>
      </c>
      <c r="D13" s="9">
        <v>650</v>
      </c>
      <c r="E13" s="9">
        <v>200</v>
      </c>
      <c r="F13" s="9"/>
      <c r="G13" s="10">
        <v>66</v>
      </c>
      <c r="H13" s="10"/>
      <c r="I13" s="10"/>
      <c r="J13" s="9">
        <v>850</v>
      </c>
      <c r="K13" s="9"/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170</v>
      </c>
      <c r="D14" s="9"/>
      <c r="E14" s="9">
        <v>15</v>
      </c>
      <c r="F14" s="9">
        <v>150</v>
      </c>
      <c r="G14" s="10"/>
      <c r="H14" s="10">
        <v>9</v>
      </c>
      <c r="I14" s="10">
        <v>132</v>
      </c>
      <c r="J14" s="9"/>
      <c r="K14" s="9">
        <v>10</v>
      </c>
      <c r="L14" s="39">
        <v>202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2130</v>
      </c>
      <c r="D15" s="9">
        <v>640</v>
      </c>
      <c r="E15" s="9">
        <v>810</v>
      </c>
      <c r="F15" s="9">
        <v>95</v>
      </c>
      <c r="G15" s="10">
        <v>335</v>
      </c>
      <c r="H15" s="10">
        <v>929</v>
      </c>
      <c r="I15" s="10">
        <v>57</v>
      </c>
      <c r="J15" s="9">
        <v>700</v>
      </c>
      <c r="K15" s="9">
        <v>1000</v>
      </c>
      <c r="L15" s="39">
        <v>100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17740</v>
      </c>
      <c r="D16" s="43">
        <f t="shared" si="1"/>
        <v>0</v>
      </c>
      <c r="E16" s="43">
        <f t="shared" si="1"/>
        <v>0</v>
      </c>
      <c r="F16" s="43">
        <f t="shared" si="1"/>
        <v>19178</v>
      </c>
      <c r="G16" s="43">
        <f t="shared" si="1"/>
        <v>0</v>
      </c>
      <c r="H16" s="43">
        <f t="shared" si="1"/>
        <v>0</v>
      </c>
      <c r="I16" s="43">
        <f t="shared" si="1"/>
        <v>9481</v>
      </c>
      <c r="J16" s="43">
        <f t="shared" si="1"/>
        <v>0</v>
      </c>
      <c r="K16" s="43">
        <f t="shared" si="1"/>
        <v>0</v>
      </c>
      <c r="L16" s="47">
        <f t="shared" si="1"/>
        <v>19851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17689</v>
      </c>
      <c r="D17" s="74"/>
      <c r="E17" s="9"/>
      <c r="F17" s="9">
        <v>19078</v>
      </c>
      <c r="G17" s="44"/>
      <c r="H17" s="10"/>
      <c r="I17" s="10">
        <v>9416</v>
      </c>
      <c r="J17" s="75"/>
      <c r="K17" s="10"/>
      <c r="L17" s="39">
        <v>19751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51</v>
      </c>
      <c r="D18" s="9"/>
      <c r="E18" s="9"/>
      <c r="F18" s="9">
        <v>100</v>
      </c>
      <c r="G18" s="44"/>
      <c r="H18" s="10"/>
      <c r="I18" s="10">
        <v>65</v>
      </c>
      <c r="J18" s="10"/>
      <c r="K18" s="10"/>
      <c r="L18" s="39">
        <v>100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6200</v>
      </c>
      <c r="D19" s="74"/>
      <c r="E19" s="9"/>
      <c r="F19" s="9">
        <v>6712</v>
      </c>
      <c r="G19" s="44"/>
      <c r="H19" s="10"/>
      <c r="I19" s="10">
        <v>3305</v>
      </c>
      <c r="J19" s="74"/>
      <c r="K19" s="9"/>
      <c r="L19" s="40">
        <v>6949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74</v>
      </c>
      <c r="D20" s="9"/>
      <c r="E20" s="9"/>
      <c r="F20" s="9">
        <v>76</v>
      </c>
      <c r="G20" s="10"/>
      <c r="H20" s="10"/>
      <c r="I20" s="10">
        <v>40</v>
      </c>
      <c r="J20" s="9"/>
      <c r="K20" s="9"/>
      <c r="L20" s="40">
        <v>76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354</v>
      </c>
      <c r="D21" s="9"/>
      <c r="E21" s="9"/>
      <c r="F21" s="9">
        <v>382</v>
      </c>
      <c r="G21" s="10"/>
      <c r="H21" s="10"/>
      <c r="I21" s="10">
        <v>188</v>
      </c>
      <c r="J21" s="9"/>
      <c r="K21" s="9"/>
      <c r="L21" s="40">
        <v>382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45</v>
      </c>
      <c r="D22" s="9"/>
      <c r="E22" s="9"/>
      <c r="F22" s="9">
        <v>50</v>
      </c>
      <c r="G22" s="10"/>
      <c r="H22" s="10"/>
      <c r="I22" s="10">
        <v>20</v>
      </c>
      <c r="J22" s="9"/>
      <c r="K22" s="9"/>
      <c r="L22" s="40">
        <v>50</v>
      </c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103</v>
      </c>
      <c r="D24" s="9">
        <v>91</v>
      </c>
      <c r="E24" s="9">
        <v>50</v>
      </c>
      <c r="F24" s="9"/>
      <c r="G24" s="10">
        <v>37</v>
      </c>
      <c r="H24" s="10">
        <v>8</v>
      </c>
      <c r="I24" s="10"/>
      <c r="J24" s="9">
        <v>100</v>
      </c>
      <c r="K24" s="9">
        <v>20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1205</v>
      </c>
      <c r="D25" s="9">
        <v>910</v>
      </c>
      <c r="E25" s="9"/>
      <c r="F25" s="74"/>
      <c r="G25" s="10">
        <v>455</v>
      </c>
      <c r="H25" s="10"/>
      <c r="I25" s="75"/>
      <c r="J25" s="9">
        <v>1591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>
        <v>9</v>
      </c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34169</v>
      </c>
      <c r="D28" s="6">
        <f t="shared" si="2"/>
        <v>5471</v>
      </c>
      <c r="E28" s="6">
        <f t="shared" si="2"/>
        <v>3210</v>
      </c>
      <c r="F28" s="6">
        <f t="shared" si="2"/>
        <v>26789</v>
      </c>
      <c r="G28" s="6">
        <f t="shared" si="2"/>
        <v>2736</v>
      </c>
      <c r="H28" s="6">
        <f t="shared" si="2"/>
        <v>2697</v>
      </c>
      <c r="I28" s="6">
        <f t="shared" si="2"/>
        <v>13395</v>
      </c>
      <c r="J28" s="6">
        <f t="shared" si="2"/>
        <v>6464</v>
      </c>
      <c r="K28" s="6">
        <f t="shared" si="2"/>
        <v>3350</v>
      </c>
      <c r="L28" s="60">
        <f t="shared" si="2"/>
        <v>27910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2470</v>
      </c>
      <c r="D30" s="74"/>
      <c r="E30" s="9">
        <v>2000</v>
      </c>
      <c r="F30" s="74"/>
      <c r="G30" s="75"/>
      <c r="H30" s="10">
        <v>1584</v>
      </c>
      <c r="I30" s="75"/>
      <c r="J30" s="74"/>
      <c r="K30" s="9">
        <v>2200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177</v>
      </c>
      <c r="D32" s="74"/>
      <c r="E32" s="9">
        <v>150</v>
      </c>
      <c r="F32" s="74"/>
      <c r="G32" s="75"/>
      <c r="H32" s="10">
        <v>129</v>
      </c>
      <c r="I32" s="75"/>
      <c r="J32" s="74"/>
      <c r="K32" s="9">
        <v>50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65</v>
      </c>
      <c r="D33" s="74"/>
      <c r="E33" s="9">
        <v>260</v>
      </c>
      <c r="F33" s="74"/>
      <c r="G33" s="75"/>
      <c r="H33" s="10">
        <v>10</v>
      </c>
      <c r="I33" s="75"/>
      <c r="J33" s="74"/>
      <c r="K33" s="9">
        <v>100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925</v>
      </c>
      <c r="D34" s="74"/>
      <c r="E34" s="9">
        <v>800</v>
      </c>
      <c r="F34" s="74"/>
      <c r="G34" s="75"/>
      <c r="H34" s="10">
        <v>770</v>
      </c>
      <c r="I34" s="75"/>
      <c r="J34" s="74"/>
      <c r="K34" s="9">
        <v>1000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>
        <v>0</v>
      </c>
      <c r="F35" s="74"/>
      <c r="G35" s="75"/>
      <c r="H35" s="10">
        <v>2</v>
      </c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>
        <v>0</v>
      </c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>
        <v>0</v>
      </c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30532</v>
      </c>
      <c r="D38" s="71">
        <v>5471</v>
      </c>
      <c r="E38" s="71"/>
      <c r="F38" s="71">
        <v>26789</v>
      </c>
      <c r="G38" s="72">
        <v>2736</v>
      </c>
      <c r="H38" s="72">
        <v>202</v>
      </c>
      <c r="I38" s="72">
        <v>13395</v>
      </c>
      <c r="J38" s="71">
        <v>6464</v>
      </c>
      <c r="K38" s="71"/>
      <c r="L38" s="73">
        <v>27910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148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681</v>
      </c>
      <c r="H39" s="6">
        <f t="shared" si="3"/>
        <v>353</v>
      </c>
      <c r="I39" s="6">
        <f t="shared" si="3"/>
        <v>134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>
        <v>1000</v>
      </c>
      <c r="F41" s="9"/>
      <c r="G41" s="9"/>
      <c r="H41" s="9"/>
      <c r="I41" s="9"/>
      <c r="J41" s="10">
        <v>2000</v>
      </c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/>
      <c r="D42" s="74"/>
      <c r="E42" s="9">
        <v>4857</v>
      </c>
      <c r="F42" s="74"/>
      <c r="G42" s="74"/>
      <c r="H42" s="9"/>
      <c r="I42" s="74"/>
      <c r="J42" s="75"/>
      <c r="K42" s="10">
        <v>1000</v>
      </c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74</v>
      </c>
      <c r="D43" s="74"/>
      <c r="E43" s="9">
        <v>200</v>
      </c>
      <c r="F43" s="74"/>
      <c r="G43" s="74"/>
      <c r="H43" s="9"/>
      <c r="I43" s="74"/>
      <c r="J43" s="75"/>
      <c r="K43" s="10">
        <v>200</v>
      </c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/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76</v>
      </c>
      <c r="D45" s="85"/>
      <c r="E45" s="16"/>
      <c r="F45" s="16">
        <v>70.8</v>
      </c>
      <c r="G45" s="85"/>
      <c r="H45" s="16"/>
      <c r="I45" s="16">
        <v>74</v>
      </c>
      <c r="J45" s="86"/>
      <c r="K45" s="17"/>
      <c r="L45" s="41">
        <v>71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19395.833333333332</v>
      </c>
      <c r="D46" s="51"/>
      <c r="E46" s="13"/>
      <c r="F46" s="50">
        <f>(((F17*1000)/F45)/12)</f>
        <v>22455.27306967985</v>
      </c>
      <c r="G46" s="13"/>
      <c r="H46" s="13"/>
      <c r="I46" s="50">
        <f>(((I17*1000)/I45)/6)</f>
        <v>21207.207207207208</v>
      </c>
      <c r="J46" s="49"/>
      <c r="K46" s="49"/>
      <c r="L46" s="14">
        <f>(((L17*1000)/L45)/12)</f>
        <v>23181.92488262911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54</v>
      </c>
      <c r="C4" s="21"/>
      <c r="D4" s="21"/>
      <c r="E4" s="21"/>
      <c r="F4" s="21"/>
      <c r="G4" s="21"/>
      <c r="H4" s="21"/>
    </row>
    <row r="5" spans="2:14" ht="13.5" thickBot="1">
      <c r="B5" s="2" t="s">
        <v>55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29084</v>
      </c>
      <c r="D8" s="6">
        <f t="shared" si="0"/>
        <v>5833</v>
      </c>
      <c r="E8" s="6">
        <f t="shared" si="0"/>
        <v>1417</v>
      </c>
      <c r="F8" s="6">
        <f t="shared" si="0"/>
        <v>21802</v>
      </c>
      <c r="G8" s="6">
        <f t="shared" si="0"/>
        <v>2556</v>
      </c>
      <c r="H8" s="6">
        <f t="shared" si="0"/>
        <v>694</v>
      </c>
      <c r="I8" s="6">
        <f t="shared" si="0"/>
        <v>10355</v>
      </c>
      <c r="J8" s="6">
        <f t="shared" si="0"/>
        <v>5839</v>
      </c>
      <c r="K8" s="6">
        <f t="shared" si="0"/>
        <v>939</v>
      </c>
      <c r="L8" s="60">
        <f t="shared" si="0"/>
        <v>23369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2884</v>
      </c>
      <c r="D9" s="7">
        <v>2251</v>
      </c>
      <c r="E9" s="7">
        <v>350</v>
      </c>
      <c r="F9" s="7">
        <v>146</v>
      </c>
      <c r="G9" s="8">
        <v>985</v>
      </c>
      <c r="H9" s="8">
        <v>213</v>
      </c>
      <c r="I9" s="8">
        <v>77</v>
      </c>
      <c r="J9" s="7">
        <v>2096</v>
      </c>
      <c r="K9" s="7">
        <v>400</v>
      </c>
      <c r="L9" s="58">
        <v>146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1036</v>
      </c>
      <c r="D10" s="9">
        <v>800</v>
      </c>
      <c r="E10" s="9">
        <v>250</v>
      </c>
      <c r="F10" s="74"/>
      <c r="G10" s="10">
        <v>429</v>
      </c>
      <c r="H10" s="10">
        <v>173</v>
      </c>
      <c r="I10" s="10">
        <v>0</v>
      </c>
      <c r="J10" s="9">
        <v>802</v>
      </c>
      <c r="K10" s="9">
        <v>280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1341</v>
      </c>
      <c r="D11" s="9">
        <v>1473</v>
      </c>
      <c r="E11" s="9"/>
      <c r="F11" s="74"/>
      <c r="G11" s="10">
        <v>564</v>
      </c>
      <c r="H11" s="10"/>
      <c r="I11" s="75"/>
      <c r="J11" s="9">
        <v>1473</v>
      </c>
      <c r="K11" s="9"/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218</v>
      </c>
      <c r="D13" s="9">
        <v>54</v>
      </c>
      <c r="E13" s="9">
        <v>29</v>
      </c>
      <c r="F13" s="9"/>
      <c r="G13" s="10">
        <v>67</v>
      </c>
      <c r="H13" s="10"/>
      <c r="I13" s="10"/>
      <c r="J13" s="9">
        <v>304</v>
      </c>
      <c r="K13" s="9">
        <v>29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51</v>
      </c>
      <c r="D14" s="9"/>
      <c r="E14" s="9"/>
      <c r="F14" s="9">
        <v>55</v>
      </c>
      <c r="G14" s="10"/>
      <c r="H14" s="10"/>
      <c r="I14" s="10">
        <v>20</v>
      </c>
      <c r="J14" s="9"/>
      <c r="K14" s="9"/>
      <c r="L14" s="39">
        <v>55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1251</v>
      </c>
      <c r="D15" s="9">
        <v>857</v>
      </c>
      <c r="E15" s="9">
        <v>480</v>
      </c>
      <c r="F15" s="9">
        <v>42</v>
      </c>
      <c r="G15" s="10">
        <v>358</v>
      </c>
      <c r="H15" s="10">
        <v>294</v>
      </c>
      <c r="I15" s="10">
        <v>27</v>
      </c>
      <c r="J15" s="9">
        <v>857</v>
      </c>
      <c r="K15" s="9">
        <v>480</v>
      </c>
      <c r="L15" s="39">
        <v>42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16107</v>
      </c>
      <c r="D16" s="43">
        <f t="shared" si="1"/>
        <v>0</v>
      </c>
      <c r="E16" s="43">
        <f t="shared" si="1"/>
        <v>400</v>
      </c>
      <c r="F16" s="43">
        <f t="shared" si="1"/>
        <v>15673</v>
      </c>
      <c r="G16" s="43">
        <f t="shared" si="1"/>
        <v>0</v>
      </c>
      <c r="H16" s="43">
        <f t="shared" si="1"/>
        <v>0</v>
      </c>
      <c r="I16" s="43">
        <f t="shared" si="1"/>
        <v>7447</v>
      </c>
      <c r="J16" s="43">
        <f t="shared" si="1"/>
        <v>0</v>
      </c>
      <c r="K16" s="43">
        <f t="shared" si="1"/>
        <v>0</v>
      </c>
      <c r="L16" s="47">
        <f t="shared" si="1"/>
        <v>16824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15937</v>
      </c>
      <c r="D17" s="74"/>
      <c r="E17" s="9">
        <v>300</v>
      </c>
      <c r="F17" s="9">
        <v>15553</v>
      </c>
      <c r="G17" s="44"/>
      <c r="H17" s="10"/>
      <c r="I17" s="10">
        <v>7409</v>
      </c>
      <c r="J17" s="75"/>
      <c r="K17" s="10"/>
      <c r="L17" s="39">
        <v>16704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170</v>
      </c>
      <c r="D18" s="9"/>
      <c r="E18" s="9">
        <v>100</v>
      </c>
      <c r="F18" s="9">
        <v>120</v>
      </c>
      <c r="G18" s="44"/>
      <c r="H18" s="10"/>
      <c r="I18" s="10">
        <v>38</v>
      </c>
      <c r="J18" s="10"/>
      <c r="K18" s="10"/>
      <c r="L18" s="39">
        <v>120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5614</v>
      </c>
      <c r="D19" s="74"/>
      <c r="E19" s="9">
        <v>140</v>
      </c>
      <c r="F19" s="9">
        <v>5485</v>
      </c>
      <c r="G19" s="44"/>
      <c r="H19" s="10"/>
      <c r="I19" s="10">
        <v>2601</v>
      </c>
      <c r="J19" s="74"/>
      <c r="K19" s="9"/>
      <c r="L19" s="40">
        <v>5889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66</v>
      </c>
      <c r="D20" s="9"/>
      <c r="E20" s="9"/>
      <c r="F20" s="9">
        <v>69</v>
      </c>
      <c r="G20" s="10"/>
      <c r="H20" s="10"/>
      <c r="I20" s="10">
        <v>33</v>
      </c>
      <c r="J20" s="9"/>
      <c r="K20" s="9"/>
      <c r="L20" s="40">
        <v>69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319</v>
      </c>
      <c r="D21" s="9"/>
      <c r="E21" s="9">
        <v>8</v>
      </c>
      <c r="F21" s="9">
        <v>311</v>
      </c>
      <c r="G21" s="10"/>
      <c r="H21" s="10"/>
      <c r="I21" s="10">
        <v>148</v>
      </c>
      <c r="J21" s="9"/>
      <c r="K21" s="9"/>
      <c r="L21" s="40">
        <v>323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15</v>
      </c>
      <c r="D22" s="9"/>
      <c r="E22" s="9"/>
      <c r="F22" s="9">
        <v>21</v>
      </c>
      <c r="G22" s="10"/>
      <c r="H22" s="10"/>
      <c r="I22" s="10">
        <v>2</v>
      </c>
      <c r="J22" s="9"/>
      <c r="K22" s="9"/>
      <c r="L22" s="40">
        <v>21</v>
      </c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>
        <v>32</v>
      </c>
      <c r="D23" s="9">
        <v>28</v>
      </c>
      <c r="E23" s="9"/>
      <c r="F23" s="74"/>
      <c r="G23" s="10">
        <v>13</v>
      </c>
      <c r="H23" s="10">
        <v>7</v>
      </c>
      <c r="I23" s="75"/>
      <c r="J23" s="9">
        <v>35</v>
      </c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208</v>
      </c>
      <c r="D24" s="9">
        <v>162</v>
      </c>
      <c r="E24" s="9">
        <v>10</v>
      </c>
      <c r="F24" s="9"/>
      <c r="G24" s="10">
        <v>68</v>
      </c>
      <c r="H24" s="10">
        <v>18</v>
      </c>
      <c r="I24" s="10"/>
      <c r="J24" s="9">
        <v>162</v>
      </c>
      <c r="K24" s="9">
        <v>30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923</v>
      </c>
      <c r="D25" s="9">
        <v>1008</v>
      </c>
      <c r="E25" s="9"/>
      <c r="F25" s="74"/>
      <c r="G25" s="10">
        <v>501</v>
      </c>
      <c r="H25" s="10"/>
      <c r="I25" s="75"/>
      <c r="J25" s="9">
        <v>912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55</v>
      </c>
      <c r="D26" s="9"/>
      <c r="E26" s="9"/>
      <c r="F26" s="9"/>
      <c r="G26" s="10"/>
      <c r="H26" s="10">
        <v>162</v>
      </c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20</v>
      </c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29717</v>
      </c>
      <c r="D28" s="6">
        <f t="shared" si="2"/>
        <v>5833</v>
      </c>
      <c r="E28" s="6">
        <f t="shared" si="2"/>
        <v>1417</v>
      </c>
      <c r="F28" s="6">
        <f t="shared" si="2"/>
        <v>21802</v>
      </c>
      <c r="G28" s="6">
        <f t="shared" si="2"/>
        <v>2917</v>
      </c>
      <c r="H28" s="6">
        <f t="shared" si="2"/>
        <v>877</v>
      </c>
      <c r="I28" s="6">
        <f t="shared" si="2"/>
        <v>10902</v>
      </c>
      <c r="J28" s="6">
        <f t="shared" si="2"/>
        <v>5839</v>
      </c>
      <c r="K28" s="6">
        <f t="shared" si="2"/>
        <v>939</v>
      </c>
      <c r="L28" s="60">
        <f t="shared" si="2"/>
        <v>23369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1036</v>
      </c>
      <c r="D30" s="74"/>
      <c r="E30" s="9">
        <v>720</v>
      </c>
      <c r="F30" s="74"/>
      <c r="G30" s="75"/>
      <c r="H30" s="10">
        <v>530</v>
      </c>
      <c r="I30" s="75"/>
      <c r="J30" s="74"/>
      <c r="K30" s="9">
        <v>790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122</v>
      </c>
      <c r="D32" s="74"/>
      <c r="E32" s="9">
        <v>120</v>
      </c>
      <c r="F32" s="74"/>
      <c r="G32" s="75"/>
      <c r="H32" s="10">
        <v>84</v>
      </c>
      <c r="I32" s="75"/>
      <c r="J32" s="74"/>
      <c r="K32" s="9">
        <v>120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157</v>
      </c>
      <c r="D33" s="74"/>
      <c r="E33" s="9">
        <v>548</v>
      </c>
      <c r="F33" s="74"/>
      <c r="G33" s="75"/>
      <c r="H33" s="10">
        <v>246</v>
      </c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27</v>
      </c>
      <c r="D34" s="74"/>
      <c r="E34" s="9">
        <v>29</v>
      </c>
      <c r="F34" s="74"/>
      <c r="G34" s="75"/>
      <c r="H34" s="10">
        <v>17</v>
      </c>
      <c r="I34" s="75"/>
      <c r="J34" s="74"/>
      <c r="K34" s="9">
        <v>29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28375</v>
      </c>
      <c r="D38" s="71">
        <v>5833</v>
      </c>
      <c r="E38" s="71"/>
      <c r="F38" s="71">
        <v>21802</v>
      </c>
      <c r="G38" s="72">
        <v>2917</v>
      </c>
      <c r="H38" s="72"/>
      <c r="I38" s="72">
        <v>10902</v>
      </c>
      <c r="J38" s="71">
        <v>5839</v>
      </c>
      <c r="K38" s="71"/>
      <c r="L38" s="73">
        <v>23369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613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361</v>
      </c>
      <c r="H39" s="6">
        <f t="shared" si="3"/>
        <v>183</v>
      </c>
      <c r="I39" s="6">
        <f t="shared" si="3"/>
        <v>547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500</v>
      </c>
      <c r="D42" s="74"/>
      <c r="E42" s="9"/>
      <c r="F42" s="74"/>
      <c r="G42" s="74"/>
      <c r="H42" s="9">
        <v>236</v>
      </c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157</v>
      </c>
      <c r="D43" s="74"/>
      <c r="E43" s="9">
        <v>148</v>
      </c>
      <c r="F43" s="74"/>
      <c r="G43" s="74"/>
      <c r="H43" s="9">
        <v>246</v>
      </c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/>
      <c r="D44" s="74"/>
      <c r="E44" s="9">
        <v>400</v>
      </c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62.7</v>
      </c>
      <c r="D45" s="85"/>
      <c r="E45" s="16"/>
      <c r="F45" s="16">
        <v>63.5</v>
      </c>
      <c r="G45" s="85"/>
      <c r="H45" s="16"/>
      <c r="I45" s="16">
        <v>62.8</v>
      </c>
      <c r="J45" s="86"/>
      <c r="K45" s="17"/>
      <c r="L45" s="41">
        <v>65.5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21181.55236576289</v>
      </c>
      <c r="D46" s="51"/>
      <c r="E46" s="13"/>
      <c r="F46" s="50">
        <f>(((F17*1000)/F45)/12)</f>
        <v>20410.76115485564</v>
      </c>
      <c r="G46" s="13"/>
      <c r="H46" s="13"/>
      <c r="I46" s="50">
        <f>(((I17*1000)/I45)/6)</f>
        <v>19662.95116772824</v>
      </c>
      <c r="J46" s="49"/>
      <c r="K46" s="49"/>
      <c r="L46" s="14">
        <f>(((L17*1000)/L45)/12)</f>
        <v>21251.908396946565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3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56</v>
      </c>
      <c r="C4" s="21"/>
      <c r="D4" s="21"/>
      <c r="E4" s="21"/>
      <c r="F4" s="21"/>
      <c r="G4" s="21"/>
      <c r="H4" s="21"/>
    </row>
    <row r="5" spans="2:14" ht="13.5" thickBot="1">
      <c r="B5" s="2" t="s">
        <v>57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5932</v>
      </c>
      <c r="D8" s="6">
        <f t="shared" si="0"/>
        <v>2324</v>
      </c>
      <c r="E8" s="6">
        <f t="shared" si="0"/>
        <v>350</v>
      </c>
      <c r="F8" s="6">
        <f t="shared" si="0"/>
        <v>4274</v>
      </c>
      <c r="G8" s="6">
        <f t="shared" si="0"/>
        <v>511</v>
      </c>
      <c r="H8" s="6">
        <f t="shared" si="0"/>
        <v>125</v>
      </c>
      <c r="I8" s="6">
        <f t="shared" si="0"/>
        <v>2113</v>
      </c>
      <c r="J8" s="6">
        <f t="shared" si="0"/>
        <v>2560</v>
      </c>
      <c r="K8" s="6">
        <f t="shared" si="0"/>
        <v>450</v>
      </c>
      <c r="L8" s="60">
        <f t="shared" si="0"/>
        <v>4644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740</v>
      </c>
      <c r="D9" s="7">
        <v>1355</v>
      </c>
      <c r="E9" s="7">
        <v>210</v>
      </c>
      <c r="F9" s="7"/>
      <c r="G9" s="8">
        <v>130</v>
      </c>
      <c r="H9" s="8">
        <v>66</v>
      </c>
      <c r="I9" s="8"/>
      <c r="J9" s="7">
        <v>1280</v>
      </c>
      <c r="K9" s="7">
        <v>250</v>
      </c>
      <c r="L9" s="58">
        <v>10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192</v>
      </c>
      <c r="D10" s="9">
        <v>250</v>
      </c>
      <c r="E10" s="9">
        <v>60</v>
      </c>
      <c r="F10" s="74"/>
      <c r="G10" s="10">
        <v>50</v>
      </c>
      <c r="H10" s="10">
        <v>30</v>
      </c>
      <c r="I10" s="10"/>
      <c r="J10" s="9">
        <v>310</v>
      </c>
      <c r="K10" s="9">
        <v>80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86</v>
      </c>
      <c r="D11" s="9">
        <v>48</v>
      </c>
      <c r="E11" s="9">
        <v>50</v>
      </c>
      <c r="F11" s="74"/>
      <c r="G11" s="10"/>
      <c r="H11" s="10"/>
      <c r="I11" s="75"/>
      <c r="J11" s="9">
        <v>140</v>
      </c>
      <c r="K11" s="9">
        <v>60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66</v>
      </c>
      <c r="D13" s="9">
        <v>20</v>
      </c>
      <c r="E13" s="9">
        <v>10</v>
      </c>
      <c r="F13" s="9"/>
      <c r="G13" s="10">
        <v>6</v>
      </c>
      <c r="H13" s="10">
        <v>5</v>
      </c>
      <c r="I13" s="10"/>
      <c r="J13" s="9">
        <v>60</v>
      </c>
      <c r="K13" s="9">
        <v>10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36</v>
      </c>
      <c r="D14" s="9"/>
      <c r="E14" s="9"/>
      <c r="F14" s="9">
        <v>20</v>
      </c>
      <c r="G14" s="10"/>
      <c r="H14" s="10"/>
      <c r="I14" s="10">
        <v>32</v>
      </c>
      <c r="J14" s="9"/>
      <c r="K14" s="9"/>
      <c r="L14" s="39">
        <v>25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670</v>
      </c>
      <c r="D15" s="9">
        <v>684</v>
      </c>
      <c r="E15" s="9">
        <v>80</v>
      </c>
      <c r="F15" s="9">
        <v>0</v>
      </c>
      <c r="G15" s="10">
        <v>290</v>
      </c>
      <c r="H15" s="10">
        <v>54</v>
      </c>
      <c r="I15" s="10"/>
      <c r="J15" s="9">
        <v>508</v>
      </c>
      <c r="K15" s="9">
        <v>80</v>
      </c>
      <c r="L15" s="39"/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2973</v>
      </c>
      <c r="D16" s="43">
        <f t="shared" si="1"/>
        <v>0</v>
      </c>
      <c r="E16" s="43">
        <f t="shared" si="1"/>
        <v>0</v>
      </c>
      <c r="F16" s="43">
        <f t="shared" si="1"/>
        <v>3078</v>
      </c>
      <c r="G16" s="43">
        <f t="shared" si="1"/>
        <v>0</v>
      </c>
      <c r="H16" s="43">
        <f t="shared" si="1"/>
        <v>0</v>
      </c>
      <c r="I16" s="43">
        <f t="shared" si="1"/>
        <v>1499</v>
      </c>
      <c r="J16" s="43">
        <f t="shared" si="1"/>
        <v>0</v>
      </c>
      <c r="K16" s="43">
        <f t="shared" si="1"/>
        <v>50</v>
      </c>
      <c r="L16" s="47">
        <f t="shared" si="1"/>
        <v>3323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2953</v>
      </c>
      <c r="D17" s="74"/>
      <c r="E17" s="9"/>
      <c r="F17" s="9">
        <v>3048</v>
      </c>
      <c r="G17" s="44"/>
      <c r="H17" s="10"/>
      <c r="I17" s="10">
        <v>1493</v>
      </c>
      <c r="J17" s="75"/>
      <c r="K17" s="10">
        <v>50</v>
      </c>
      <c r="L17" s="39">
        <v>3293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20</v>
      </c>
      <c r="D18" s="9"/>
      <c r="E18" s="9"/>
      <c r="F18" s="9">
        <v>30</v>
      </c>
      <c r="G18" s="44"/>
      <c r="H18" s="10"/>
      <c r="I18" s="10">
        <v>6</v>
      </c>
      <c r="J18" s="10"/>
      <c r="K18" s="10"/>
      <c r="L18" s="39">
        <v>30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1034</v>
      </c>
      <c r="D19" s="74"/>
      <c r="E19" s="9"/>
      <c r="F19" s="9">
        <v>1077</v>
      </c>
      <c r="G19" s="44"/>
      <c r="H19" s="10"/>
      <c r="I19" s="10">
        <v>523</v>
      </c>
      <c r="J19" s="74"/>
      <c r="K19" s="9"/>
      <c r="L19" s="40">
        <v>1164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12</v>
      </c>
      <c r="D20" s="9"/>
      <c r="E20" s="9"/>
      <c r="F20" s="9">
        <v>10</v>
      </c>
      <c r="G20" s="10"/>
      <c r="H20" s="10"/>
      <c r="I20" s="10">
        <v>3</v>
      </c>
      <c r="J20" s="9"/>
      <c r="K20" s="9"/>
      <c r="L20" s="40">
        <v>13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62</v>
      </c>
      <c r="D21" s="9"/>
      <c r="E21" s="9"/>
      <c r="F21" s="9">
        <v>60</v>
      </c>
      <c r="G21" s="10"/>
      <c r="H21" s="10"/>
      <c r="I21" s="10">
        <v>25</v>
      </c>
      <c r="J21" s="9"/>
      <c r="K21" s="9"/>
      <c r="L21" s="40">
        <v>64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/>
      <c r="E22" s="9"/>
      <c r="F22" s="9"/>
      <c r="G22" s="10"/>
      <c r="H22" s="10"/>
      <c r="I22" s="10"/>
      <c r="J22" s="9"/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47</v>
      </c>
      <c r="D24" s="9">
        <v>47</v>
      </c>
      <c r="E24" s="9"/>
      <c r="F24" s="9">
        <v>29</v>
      </c>
      <c r="G24" s="10"/>
      <c r="H24" s="10"/>
      <c r="I24" s="10">
        <v>31</v>
      </c>
      <c r="J24" s="9">
        <v>90</v>
      </c>
      <c r="K24" s="9"/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179</v>
      </c>
      <c r="D25" s="9">
        <v>170</v>
      </c>
      <c r="E25" s="9"/>
      <c r="F25" s="74"/>
      <c r="G25" s="10">
        <v>85</v>
      </c>
      <c r="H25" s="10"/>
      <c r="I25" s="75"/>
      <c r="J25" s="9">
        <v>482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27</v>
      </c>
      <c r="D26" s="9"/>
      <c r="E26" s="9"/>
      <c r="F26" s="9"/>
      <c r="G26" s="10"/>
      <c r="H26" s="10"/>
      <c r="I26" s="44"/>
      <c r="J26" s="9"/>
      <c r="K26" s="9"/>
      <c r="L26" s="40">
        <v>45</v>
      </c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0</v>
      </c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5949</v>
      </c>
      <c r="D28" s="6">
        <f t="shared" si="2"/>
        <v>2324</v>
      </c>
      <c r="E28" s="6">
        <f t="shared" si="2"/>
        <v>350</v>
      </c>
      <c r="F28" s="6">
        <f t="shared" si="2"/>
        <v>4274</v>
      </c>
      <c r="G28" s="6">
        <f t="shared" si="2"/>
        <v>1162</v>
      </c>
      <c r="H28" s="6">
        <f t="shared" si="2"/>
        <v>176</v>
      </c>
      <c r="I28" s="6">
        <f t="shared" si="2"/>
        <v>2137</v>
      </c>
      <c r="J28" s="6">
        <f t="shared" si="2"/>
        <v>2560</v>
      </c>
      <c r="K28" s="6">
        <f t="shared" si="2"/>
        <v>450</v>
      </c>
      <c r="L28" s="60">
        <f t="shared" si="2"/>
        <v>4644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326</v>
      </c>
      <c r="D30" s="74"/>
      <c r="E30" s="9">
        <v>290</v>
      </c>
      <c r="F30" s="74"/>
      <c r="G30" s="75"/>
      <c r="H30" s="10">
        <v>145</v>
      </c>
      <c r="I30" s="75"/>
      <c r="J30" s="74"/>
      <c r="K30" s="9">
        <v>320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23</v>
      </c>
      <c r="D32" s="74"/>
      <c r="E32" s="9">
        <v>10</v>
      </c>
      <c r="F32" s="74"/>
      <c r="G32" s="75"/>
      <c r="H32" s="10">
        <v>22</v>
      </c>
      <c r="I32" s="75"/>
      <c r="J32" s="74"/>
      <c r="K32" s="9">
        <v>40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92</v>
      </c>
      <c r="D33" s="74"/>
      <c r="E33" s="9">
        <v>50</v>
      </c>
      <c r="F33" s="74"/>
      <c r="G33" s="75"/>
      <c r="H33" s="10">
        <v>9</v>
      </c>
      <c r="I33" s="75"/>
      <c r="J33" s="74"/>
      <c r="K33" s="9">
        <v>90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/>
      <c r="D34" s="74"/>
      <c r="E34" s="9"/>
      <c r="F34" s="74"/>
      <c r="G34" s="75"/>
      <c r="H34" s="10"/>
      <c r="I34" s="75"/>
      <c r="J34" s="74"/>
      <c r="K34" s="9"/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5508</v>
      </c>
      <c r="D38" s="71">
        <v>2324</v>
      </c>
      <c r="E38" s="71">
        <v>0</v>
      </c>
      <c r="F38" s="71">
        <v>4274</v>
      </c>
      <c r="G38" s="72">
        <v>1162</v>
      </c>
      <c r="H38" s="72">
        <v>0</v>
      </c>
      <c r="I38" s="72">
        <v>2137</v>
      </c>
      <c r="J38" s="71">
        <v>2560</v>
      </c>
      <c r="K38" s="71">
        <v>0</v>
      </c>
      <c r="L38" s="73">
        <v>4644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17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651</v>
      </c>
      <c r="H39" s="6">
        <f t="shared" si="3"/>
        <v>51</v>
      </c>
      <c r="I39" s="6">
        <f t="shared" si="3"/>
        <v>24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>
        <v>530</v>
      </c>
      <c r="D41" s="9">
        <v>6197</v>
      </c>
      <c r="E41" s="9">
        <v>7238</v>
      </c>
      <c r="F41" s="9"/>
      <c r="G41" s="9">
        <v>2907</v>
      </c>
      <c r="H41" s="9">
        <v>2582</v>
      </c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530</v>
      </c>
      <c r="D42" s="74"/>
      <c r="E42" s="9"/>
      <c r="F42" s="74"/>
      <c r="G42" s="74"/>
      <c r="H42" s="9">
        <v>2582</v>
      </c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179</v>
      </c>
      <c r="D43" s="74"/>
      <c r="E43" s="9"/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/>
      <c r="D44" s="74"/>
      <c r="E44" s="9"/>
      <c r="F44" s="74"/>
      <c r="G44" s="74"/>
      <c r="H44" s="9">
        <v>9</v>
      </c>
      <c r="I44" s="74"/>
      <c r="J44" s="75"/>
      <c r="K44" s="10">
        <v>50</v>
      </c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12.1</v>
      </c>
      <c r="D45" s="85"/>
      <c r="E45" s="16"/>
      <c r="F45" s="16">
        <v>14.4</v>
      </c>
      <c r="G45" s="85"/>
      <c r="H45" s="16"/>
      <c r="I45" s="16">
        <v>14</v>
      </c>
      <c r="J45" s="86"/>
      <c r="K45" s="17"/>
      <c r="L45" s="41">
        <v>16.4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20337.465564738293</v>
      </c>
      <c r="D46" s="51"/>
      <c r="E46" s="13"/>
      <c r="F46" s="50">
        <f>(((F17*1000)/F45)/12)</f>
        <v>17638.888888888887</v>
      </c>
      <c r="G46" s="13"/>
      <c r="H46" s="13"/>
      <c r="I46" s="50">
        <f>(((I17*1000)/I45)/6)</f>
        <v>17773.809523809523</v>
      </c>
      <c r="J46" s="49"/>
      <c r="K46" s="49"/>
      <c r="L46" s="14">
        <f>(((L17*1000)/L45)/12)</f>
        <v>16732.723577235774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58</v>
      </c>
      <c r="C4" s="21"/>
      <c r="D4" s="21"/>
      <c r="E4" s="21"/>
      <c r="F4" s="21"/>
      <c r="G4" s="21"/>
      <c r="H4" s="21"/>
    </row>
    <row r="5" spans="2:14" ht="13.5" thickBot="1">
      <c r="B5" s="2" t="s">
        <v>59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21100</v>
      </c>
      <c r="D8" s="6">
        <f t="shared" si="0"/>
        <v>3799</v>
      </c>
      <c r="E8" s="6">
        <f t="shared" si="0"/>
        <v>7840</v>
      </c>
      <c r="F8" s="6">
        <f t="shared" si="0"/>
        <v>9455</v>
      </c>
      <c r="G8" s="6">
        <f t="shared" si="0"/>
        <v>1748</v>
      </c>
      <c r="H8" s="6">
        <f t="shared" si="0"/>
        <v>4074</v>
      </c>
      <c r="I8" s="6">
        <f t="shared" si="0"/>
        <v>4830</v>
      </c>
      <c r="J8" s="6">
        <f t="shared" si="0"/>
        <v>3428</v>
      </c>
      <c r="K8" s="6">
        <f t="shared" si="0"/>
        <v>7724</v>
      </c>
      <c r="L8" s="60">
        <f t="shared" si="0"/>
        <v>9775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6717</v>
      </c>
      <c r="D9" s="7">
        <v>290</v>
      </c>
      <c r="E9" s="7">
        <v>6014</v>
      </c>
      <c r="F9" s="7">
        <v>124</v>
      </c>
      <c r="G9" s="8">
        <v>40</v>
      </c>
      <c r="H9" s="8">
        <v>3369</v>
      </c>
      <c r="I9" s="8">
        <v>15</v>
      </c>
      <c r="J9" s="7">
        <v>290</v>
      </c>
      <c r="K9" s="7">
        <v>5850</v>
      </c>
      <c r="L9" s="58">
        <v>124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5212</v>
      </c>
      <c r="D10" s="9"/>
      <c r="E10" s="9">
        <v>5150</v>
      </c>
      <c r="F10" s="74"/>
      <c r="G10" s="10"/>
      <c r="H10" s="10">
        <v>2998</v>
      </c>
      <c r="I10" s="10"/>
      <c r="J10" s="9"/>
      <c r="K10" s="9">
        <v>5000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1903</v>
      </c>
      <c r="D11" s="9">
        <v>1590</v>
      </c>
      <c r="E11" s="9">
        <v>500</v>
      </c>
      <c r="F11" s="74"/>
      <c r="G11" s="10">
        <v>803</v>
      </c>
      <c r="H11" s="10">
        <v>280</v>
      </c>
      <c r="I11" s="75"/>
      <c r="J11" s="9">
        <v>1450</v>
      </c>
      <c r="K11" s="9">
        <v>600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965</v>
      </c>
      <c r="D13" s="9">
        <v>454</v>
      </c>
      <c r="E13" s="9">
        <v>500</v>
      </c>
      <c r="F13" s="9"/>
      <c r="G13" s="10">
        <v>128</v>
      </c>
      <c r="H13" s="10">
        <v>240</v>
      </c>
      <c r="I13" s="10"/>
      <c r="J13" s="9">
        <v>220</v>
      </c>
      <c r="K13" s="9">
        <v>600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7</v>
      </c>
      <c r="D14" s="9"/>
      <c r="E14" s="9"/>
      <c r="F14" s="9">
        <v>10</v>
      </c>
      <c r="G14" s="10"/>
      <c r="H14" s="10"/>
      <c r="I14" s="10">
        <v>4</v>
      </c>
      <c r="J14" s="9"/>
      <c r="K14" s="9"/>
      <c r="L14" s="39">
        <v>10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531</v>
      </c>
      <c r="D15" s="9">
        <v>184</v>
      </c>
      <c r="E15" s="9">
        <v>442</v>
      </c>
      <c r="F15" s="9">
        <v>12</v>
      </c>
      <c r="G15" s="10">
        <v>101</v>
      </c>
      <c r="H15" s="10">
        <v>162</v>
      </c>
      <c r="I15" s="10">
        <v>5</v>
      </c>
      <c r="J15" s="9">
        <v>184</v>
      </c>
      <c r="K15" s="9">
        <v>330</v>
      </c>
      <c r="L15" s="39">
        <v>12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6990</v>
      </c>
      <c r="D16" s="43">
        <f t="shared" si="1"/>
        <v>0</v>
      </c>
      <c r="E16" s="43">
        <f t="shared" si="1"/>
        <v>200</v>
      </c>
      <c r="F16" s="43">
        <f t="shared" si="1"/>
        <v>6732</v>
      </c>
      <c r="G16" s="43">
        <f t="shared" si="1"/>
        <v>0</v>
      </c>
      <c r="H16" s="43">
        <f t="shared" si="1"/>
        <v>0</v>
      </c>
      <c r="I16" s="43">
        <f t="shared" si="1"/>
        <v>3485</v>
      </c>
      <c r="J16" s="43">
        <f t="shared" si="1"/>
        <v>0</v>
      </c>
      <c r="K16" s="43">
        <f t="shared" si="1"/>
        <v>200</v>
      </c>
      <c r="L16" s="47">
        <f t="shared" si="1"/>
        <v>6969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6980</v>
      </c>
      <c r="D17" s="74"/>
      <c r="E17" s="9">
        <v>200</v>
      </c>
      <c r="F17" s="9">
        <v>6722</v>
      </c>
      <c r="G17" s="44"/>
      <c r="H17" s="10"/>
      <c r="I17" s="10">
        <v>3480</v>
      </c>
      <c r="J17" s="75"/>
      <c r="K17" s="10">
        <v>200</v>
      </c>
      <c r="L17" s="39">
        <v>6959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10</v>
      </c>
      <c r="D18" s="9"/>
      <c r="E18" s="9"/>
      <c r="F18" s="9">
        <v>10</v>
      </c>
      <c r="G18" s="44"/>
      <c r="H18" s="10"/>
      <c r="I18" s="10">
        <v>5</v>
      </c>
      <c r="J18" s="10"/>
      <c r="K18" s="10"/>
      <c r="L18" s="39">
        <v>10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2443</v>
      </c>
      <c r="D19" s="74"/>
      <c r="E19" s="9">
        <v>70</v>
      </c>
      <c r="F19" s="9">
        <v>2356</v>
      </c>
      <c r="G19" s="44"/>
      <c r="H19" s="10"/>
      <c r="I19" s="10">
        <v>1219</v>
      </c>
      <c r="J19" s="74"/>
      <c r="K19" s="9">
        <v>70</v>
      </c>
      <c r="L19" s="40">
        <v>2439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30</v>
      </c>
      <c r="D20" s="9"/>
      <c r="E20" s="9"/>
      <c r="F20" s="9">
        <v>31</v>
      </c>
      <c r="G20" s="10"/>
      <c r="H20" s="10"/>
      <c r="I20" s="10">
        <v>15</v>
      </c>
      <c r="J20" s="9"/>
      <c r="K20" s="9"/>
      <c r="L20" s="40">
        <v>31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193</v>
      </c>
      <c r="D21" s="9"/>
      <c r="E21" s="9">
        <v>4</v>
      </c>
      <c r="F21" s="9">
        <v>190</v>
      </c>
      <c r="G21" s="10"/>
      <c r="H21" s="10"/>
      <c r="I21" s="10">
        <v>87</v>
      </c>
      <c r="J21" s="9"/>
      <c r="K21" s="9">
        <v>4</v>
      </c>
      <c r="L21" s="40">
        <v>190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/>
      <c r="E22" s="9"/>
      <c r="F22" s="9"/>
      <c r="G22" s="10"/>
      <c r="H22" s="10"/>
      <c r="I22" s="10"/>
      <c r="J22" s="9"/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>
        <v>260</v>
      </c>
      <c r="D23" s="9">
        <v>230</v>
      </c>
      <c r="E23" s="9">
        <v>50</v>
      </c>
      <c r="F23" s="74"/>
      <c r="G23" s="10">
        <v>139</v>
      </c>
      <c r="H23" s="10">
        <v>2</v>
      </c>
      <c r="I23" s="75"/>
      <c r="J23" s="9">
        <v>230</v>
      </c>
      <c r="K23" s="9">
        <v>30</v>
      </c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55</v>
      </c>
      <c r="D24" s="9">
        <v>26</v>
      </c>
      <c r="E24" s="9">
        <v>60</v>
      </c>
      <c r="F24" s="9"/>
      <c r="G24" s="10">
        <v>19</v>
      </c>
      <c r="H24" s="10">
        <v>21</v>
      </c>
      <c r="I24" s="10"/>
      <c r="J24" s="9">
        <v>26</v>
      </c>
      <c r="K24" s="9">
        <v>40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1006</v>
      </c>
      <c r="D25" s="9">
        <v>1025</v>
      </c>
      <c r="E25" s="9"/>
      <c r="F25" s="74"/>
      <c r="G25" s="10">
        <v>518</v>
      </c>
      <c r="H25" s="10"/>
      <c r="I25" s="75"/>
      <c r="J25" s="9">
        <v>1028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207</v>
      </c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21776</v>
      </c>
      <c r="D28" s="6">
        <f t="shared" si="2"/>
        <v>3799</v>
      </c>
      <c r="E28" s="6">
        <f t="shared" si="2"/>
        <v>7840</v>
      </c>
      <c r="F28" s="6">
        <f t="shared" si="2"/>
        <v>9455</v>
      </c>
      <c r="G28" s="6">
        <f t="shared" si="2"/>
        <v>1900</v>
      </c>
      <c r="H28" s="6">
        <f t="shared" si="2"/>
        <v>4751</v>
      </c>
      <c r="I28" s="6">
        <f t="shared" si="2"/>
        <v>4728</v>
      </c>
      <c r="J28" s="6">
        <f t="shared" si="2"/>
        <v>3428</v>
      </c>
      <c r="K28" s="6">
        <f t="shared" si="2"/>
        <v>7724</v>
      </c>
      <c r="L28" s="60">
        <f t="shared" si="2"/>
        <v>9775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7812</v>
      </c>
      <c r="D30" s="74"/>
      <c r="E30" s="9">
        <v>7300</v>
      </c>
      <c r="F30" s="74"/>
      <c r="G30" s="75"/>
      <c r="H30" s="10">
        <v>4536</v>
      </c>
      <c r="I30" s="75"/>
      <c r="J30" s="74"/>
      <c r="K30" s="9">
        <v>7300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38</v>
      </c>
      <c r="D32" s="74"/>
      <c r="E32" s="9">
        <v>20</v>
      </c>
      <c r="F32" s="74"/>
      <c r="G32" s="75"/>
      <c r="H32" s="10">
        <v>26</v>
      </c>
      <c r="I32" s="75"/>
      <c r="J32" s="74"/>
      <c r="K32" s="9">
        <v>50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197</v>
      </c>
      <c r="D33" s="74"/>
      <c r="E33" s="9">
        <v>320</v>
      </c>
      <c r="F33" s="74"/>
      <c r="G33" s="75"/>
      <c r="H33" s="10">
        <v>26</v>
      </c>
      <c r="I33" s="75"/>
      <c r="J33" s="74"/>
      <c r="K33" s="9">
        <v>274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229</v>
      </c>
      <c r="D34" s="74"/>
      <c r="E34" s="9">
        <v>200</v>
      </c>
      <c r="F34" s="74"/>
      <c r="G34" s="75"/>
      <c r="H34" s="10">
        <v>161</v>
      </c>
      <c r="I34" s="75"/>
      <c r="J34" s="74"/>
      <c r="K34" s="9">
        <v>100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>
        <v>1</v>
      </c>
      <c r="D35" s="74"/>
      <c r="E35" s="9"/>
      <c r="F35" s="74"/>
      <c r="G35" s="75"/>
      <c r="H35" s="10">
        <v>2</v>
      </c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13499</v>
      </c>
      <c r="D38" s="71">
        <v>3799</v>
      </c>
      <c r="E38" s="71"/>
      <c r="F38" s="71">
        <v>9455</v>
      </c>
      <c r="G38" s="72">
        <v>1900</v>
      </c>
      <c r="H38" s="72"/>
      <c r="I38" s="72">
        <v>4728</v>
      </c>
      <c r="J38" s="71">
        <v>3428</v>
      </c>
      <c r="K38" s="71"/>
      <c r="L38" s="73">
        <v>9775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469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152</v>
      </c>
      <c r="H39" s="6">
        <f t="shared" si="3"/>
        <v>677</v>
      </c>
      <c r="I39" s="6">
        <f t="shared" si="3"/>
        <v>-102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1960</v>
      </c>
      <c r="D42" s="74"/>
      <c r="E42" s="9">
        <v>865</v>
      </c>
      <c r="F42" s="74"/>
      <c r="G42" s="74"/>
      <c r="H42" s="9">
        <v>130</v>
      </c>
      <c r="I42" s="74"/>
      <c r="J42" s="75"/>
      <c r="K42" s="10">
        <v>1723</v>
      </c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14</v>
      </c>
      <c r="D43" s="74"/>
      <c r="E43" s="9">
        <v>120</v>
      </c>
      <c r="F43" s="74"/>
      <c r="G43" s="74"/>
      <c r="H43" s="9">
        <v>26</v>
      </c>
      <c r="I43" s="74"/>
      <c r="J43" s="75"/>
      <c r="K43" s="10">
        <v>74</v>
      </c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183</v>
      </c>
      <c r="D44" s="74"/>
      <c r="E44" s="9">
        <v>200</v>
      </c>
      <c r="F44" s="74"/>
      <c r="G44" s="74"/>
      <c r="H44" s="9"/>
      <c r="I44" s="74"/>
      <c r="J44" s="75"/>
      <c r="K44" s="10">
        <v>200</v>
      </c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38.2</v>
      </c>
      <c r="D45" s="85"/>
      <c r="E45" s="16"/>
      <c r="F45" s="16">
        <v>37.4</v>
      </c>
      <c r="G45" s="85"/>
      <c r="H45" s="16"/>
      <c r="I45" s="16">
        <v>38.8</v>
      </c>
      <c r="J45" s="86"/>
      <c r="K45" s="17"/>
      <c r="L45" s="41">
        <v>37.4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15226.876090750435</v>
      </c>
      <c r="D46" s="51"/>
      <c r="E46" s="13"/>
      <c r="F46" s="50">
        <f>(((F17*1000)/F45)/12)</f>
        <v>14977.718360071302</v>
      </c>
      <c r="G46" s="13"/>
      <c r="H46" s="13"/>
      <c r="I46" s="50">
        <f>(((I17*1000)/I45)/6)</f>
        <v>14948.453608247424</v>
      </c>
      <c r="J46" s="49"/>
      <c r="K46" s="49"/>
      <c r="L46" s="14">
        <f>(((L17*1000)/L45)/12)</f>
        <v>15505.793226381464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4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60</v>
      </c>
      <c r="C4" s="21"/>
      <c r="D4" s="21"/>
      <c r="E4" s="21"/>
      <c r="F4" s="21"/>
      <c r="G4" s="21"/>
      <c r="H4" s="21"/>
    </row>
    <row r="5" spans="2:14" ht="13.5" thickBot="1">
      <c r="B5" s="2" t="s">
        <v>61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12847</v>
      </c>
      <c r="D8" s="6">
        <f t="shared" si="0"/>
        <v>73</v>
      </c>
      <c r="E8" s="6">
        <f t="shared" si="0"/>
        <v>2626</v>
      </c>
      <c r="F8" s="6">
        <f t="shared" si="0"/>
        <v>10351</v>
      </c>
      <c r="G8" s="6">
        <f t="shared" si="0"/>
        <v>37</v>
      </c>
      <c r="H8" s="6">
        <f t="shared" si="0"/>
        <v>1556.63</v>
      </c>
      <c r="I8" s="6">
        <f t="shared" si="0"/>
        <v>5395</v>
      </c>
      <c r="J8" s="6">
        <f t="shared" si="0"/>
        <v>56</v>
      </c>
      <c r="K8" s="6">
        <f t="shared" si="0"/>
        <v>2762</v>
      </c>
      <c r="L8" s="60">
        <f t="shared" si="0"/>
        <v>10709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766</v>
      </c>
      <c r="D9" s="7"/>
      <c r="E9" s="7">
        <f>800</f>
        <v>800</v>
      </c>
      <c r="F9" s="7"/>
      <c r="G9" s="8"/>
      <c r="H9" s="8">
        <f>431.03+16.2+10</f>
        <v>457.22999999999996</v>
      </c>
      <c r="I9" s="8">
        <v>18</v>
      </c>
      <c r="J9" s="7"/>
      <c r="K9" s="7">
        <v>800</v>
      </c>
      <c r="L9" s="58"/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0</v>
      </c>
      <c r="D10" s="9"/>
      <c r="E10" s="9">
        <v>0</v>
      </c>
      <c r="F10" s="74"/>
      <c r="G10" s="10"/>
      <c r="H10" s="10"/>
      <c r="I10" s="10"/>
      <c r="J10" s="9"/>
      <c r="K10" s="9"/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309</v>
      </c>
      <c r="D11" s="9"/>
      <c r="E11" s="9">
        <f>500</f>
        <v>500</v>
      </c>
      <c r="F11" s="74"/>
      <c r="G11" s="10"/>
      <c r="H11" s="10">
        <v>268</v>
      </c>
      <c r="I11" s="75"/>
      <c r="J11" s="9"/>
      <c r="K11" s="9">
        <v>500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>
        <v>0</v>
      </c>
      <c r="D12" s="74"/>
      <c r="E12" s="9">
        <v>0</v>
      </c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96</v>
      </c>
      <c r="D13" s="9"/>
      <c r="E13" s="9">
        <f>60</f>
        <v>60</v>
      </c>
      <c r="F13" s="9"/>
      <c r="G13" s="10"/>
      <c r="H13" s="10">
        <v>11</v>
      </c>
      <c r="I13" s="10"/>
      <c r="J13" s="9"/>
      <c r="K13" s="9">
        <v>100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73</v>
      </c>
      <c r="D14" s="9"/>
      <c r="E14" s="9">
        <f>80</f>
        <v>80</v>
      </c>
      <c r="F14" s="9"/>
      <c r="G14" s="10"/>
      <c r="H14" s="10">
        <f>37.2+2.7+11.5</f>
        <v>51.400000000000006</v>
      </c>
      <c r="I14" s="10">
        <v>1</v>
      </c>
      <c r="J14" s="9"/>
      <c r="K14" s="9">
        <v>80</v>
      </c>
      <c r="L14" s="39"/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1082</v>
      </c>
      <c r="D15" s="9"/>
      <c r="E15" s="9">
        <f>900</f>
        <v>900</v>
      </c>
      <c r="F15" s="9"/>
      <c r="G15" s="10"/>
      <c r="H15" s="10">
        <f>524+11+33+21</f>
        <v>589</v>
      </c>
      <c r="I15" s="10">
        <v>12</v>
      </c>
      <c r="J15" s="9"/>
      <c r="K15" s="9">
        <v>1000</v>
      </c>
      <c r="L15" s="39"/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7390</v>
      </c>
      <c r="D16" s="43">
        <f t="shared" si="1"/>
        <v>0</v>
      </c>
      <c r="E16" s="43">
        <f t="shared" si="1"/>
        <v>0</v>
      </c>
      <c r="F16" s="43">
        <f t="shared" si="1"/>
        <v>7532</v>
      </c>
      <c r="G16" s="43">
        <f t="shared" si="1"/>
        <v>0</v>
      </c>
      <c r="H16" s="43">
        <f t="shared" si="1"/>
        <v>5</v>
      </c>
      <c r="I16" s="43">
        <f t="shared" si="1"/>
        <v>3911</v>
      </c>
      <c r="J16" s="43">
        <f t="shared" si="1"/>
        <v>0</v>
      </c>
      <c r="K16" s="43">
        <f t="shared" si="1"/>
        <v>0</v>
      </c>
      <c r="L16" s="47">
        <f t="shared" si="1"/>
        <v>7798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7353</v>
      </c>
      <c r="D17" s="74"/>
      <c r="E17" s="9">
        <f>0</f>
        <v>0</v>
      </c>
      <c r="F17" s="9">
        <v>7532</v>
      </c>
      <c r="G17" s="44"/>
      <c r="H17" s="10"/>
      <c r="I17" s="10">
        <v>3881</v>
      </c>
      <c r="J17" s="75"/>
      <c r="K17" s="10"/>
      <c r="L17" s="39">
        <v>7798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f>27.5+9.5</f>
        <v>37</v>
      </c>
      <c r="D18" s="9"/>
      <c r="E18" s="9">
        <f>0</f>
        <v>0</v>
      </c>
      <c r="F18" s="9"/>
      <c r="G18" s="44"/>
      <c r="H18" s="10">
        <v>5</v>
      </c>
      <c r="I18" s="10">
        <v>30</v>
      </c>
      <c r="J18" s="10"/>
      <c r="K18" s="10"/>
      <c r="L18" s="39"/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2578</v>
      </c>
      <c r="D19" s="74"/>
      <c r="E19" s="9">
        <f>0</f>
        <v>0</v>
      </c>
      <c r="F19" s="9">
        <v>2637</v>
      </c>
      <c r="G19" s="44"/>
      <c r="H19" s="10"/>
      <c r="I19" s="10">
        <v>1359</v>
      </c>
      <c r="J19" s="74"/>
      <c r="K19" s="9"/>
      <c r="L19" s="40">
        <v>2729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31</v>
      </c>
      <c r="D20" s="9"/>
      <c r="E20" s="9">
        <v>0</v>
      </c>
      <c r="F20" s="9">
        <v>31</v>
      </c>
      <c r="G20" s="10"/>
      <c r="H20" s="10"/>
      <c r="I20" s="10">
        <v>16</v>
      </c>
      <c r="J20" s="9"/>
      <c r="K20" s="9"/>
      <c r="L20" s="40">
        <v>31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147</v>
      </c>
      <c r="D21" s="9"/>
      <c r="E21" s="9">
        <f>0</f>
        <v>0</v>
      </c>
      <c r="F21" s="9">
        <v>151</v>
      </c>
      <c r="G21" s="10"/>
      <c r="H21" s="10"/>
      <c r="I21" s="10">
        <v>78</v>
      </c>
      <c r="J21" s="9"/>
      <c r="K21" s="9"/>
      <c r="L21" s="40">
        <v>151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117</v>
      </c>
      <c r="D22" s="9"/>
      <c r="E22" s="9">
        <v>110</v>
      </c>
      <c r="F22" s="9"/>
      <c r="G22" s="10"/>
      <c r="H22" s="10">
        <v>69</v>
      </c>
      <c r="I22" s="10"/>
      <c r="J22" s="9"/>
      <c r="K22" s="9">
        <v>120</v>
      </c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27</v>
      </c>
      <c r="D24" s="9"/>
      <c r="E24" s="9">
        <v>30</v>
      </c>
      <c r="F24" s="9"/>
      <c r="G24" s="10"/>
      <c r="H24" s="10">
        <f>25</f>
        <v>25</v>
      </c>
      <c r="I24" s="10"/>
      <c r="J24" s="9"/>
      <c r="K24" s="9">
        <v>50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231</v>
      </c>
      <c r="D25" s="9">
        <v>73</v>
      </c>
      <c r="E25" s="9">
        <v>146</v>
      </c>
      <c r="F25" s="74"/>
      <c r="G25" s="10">
        <v>37</v>
      </c>
      <c r="H25" s="10">
        <v>81</v>
      </c>
      <c r="I25" s="75"/>
      <c r="J25" s="9">
        <v>56</v>
      </c>
      <c r="K25" s="9">
        <v>112</v>
      </c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0</v>
      </c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0</v>
      </c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12983</v>
      </c>
      <c r="D28" s="6">
        <f t="shared" si="2"/>
        <v>73</v>
      </c>
      <c r="E28" s="6">
        <f t="shared" si="2"/>
        <v>2626</v>
      </c>
      <c r="F28" s="6">
        <f t="shared" si="2"/>
        <v>10351</v>
      </c>
      <c r="G28" s="6">
        <f t="shared" si="2"/>
        <v>37</v>
      </c>
      <c r="H28" s="6">
        <f t="shared" si="2"/>
        <v>1698</v>
      </c>
      <c r="I28" s="6">
        <f t="shared" si="2"/>
        <v>5237</v>
      </c>
      <c r="J28" s="6">
        <f t="shared" si="2"/>
        <v>56</v>
      </c>
      <c r="K28" s="6">
        <f t="shared" si="2"/>
        <v>2762</v>
      </c>
      <c r="L28" s="60">
        <f t="shared" si="2"/>
        <v>10709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2531</v>
      </c>
      <c r="D30" s="74"/>
      <c r="E30" s="9">
        <v>2452</v>
      </c>
      <c r="F30" s="74"/>
      <c r="G30" s="75"/>
      <c r="H30" s="10">
        <v>1552</v>
      </c>
      <c r="I30" s="75"/>
      <c r="J30" s="74"/>
      <c r="K30" s="9">
        <v>2600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32</v>
      </c>
      <c r="D32" s="74"/>
      <c r="E32" s="9">
        <v>24</v>
      </c>
      <c r="F32" s="74"/>
      <c r="G32" s="75"/>
      <c r="H32" s="10">
        <v>34</v>
      </c>
      <c r="I32" s="75"/>
      <c r="J32" s="74"/>
      <c r="K32" s="9">
        <v>32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95</v>
      </c>
      <c r="D33" s="74"/>
      <c r="E33" s="9">
        <v>120</v>
      </c>
      <c r="F33" s="74"/>
      <c r="G33" s="75"/>
      <c r="H33" s="10">
        <v>42</v>
      </c>
      <c r="I33" s="75"/>
      <c r="J33" s="74"/>
      <c r="K33" s="9">
        <v>100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50</v>
      </c>
      <c r="D34" s="74"/>
      <c r="E34" s="9">
        <v>30</v>
      </c>
      <c r="F34" s="74"/>
      <c r="G34" s="75"/>
      <c r="H34" s="10">
        <f>2+33</f>
        <v>35</v>
      </c>
      <c r="I34" s="75"/>
      <c r="J34" s="74"/>
      <c r="K34" s="9">
        <v>30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10275</v>
      </c>
      <c r="D38" s="71">
        <v>73</v>
      </c>
      <c r="E38" s="71">
        <v>0</v>
      </c>
      <c r="F38" s="71">
        <v>10351</v>
      </c>
      <c r="G38" s="72">
        <v>37</v>
      </c>
      <c r="H38" s="72">
        <v>35</v>
      </c>
      <c r="I38" s="72">
        <f>5176+61</f>
        <v>5237</v>
      </c>
      <c r="J38" s="71">
        <v>56</v>
      </c>
      <c r="K38" s="71"/>
      <c r="L38" s="73">
        <v>10709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136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141.3699999999999</v>
      </c>
      <c r="I39" s="6">
        <f t="shared" si="3"/>
        <v>-158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>
        <v>0</v>
      </c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286</v>
      </c>
      <c r="D42" s="74"/>
      <c r="E42" s="9"/>
      <c r="F42" s="74"/>
      <c r="G42" s="74"/>
      <c r="H42" s="9"/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78</v>
      </c>
      <c r="D43" s="74"/>
      <c r="E43" s="9">
        <v>120</v>
      </c>
      <c r="F43" s="74"/>
      <c r="G43" s="74"/>
      <c r="H43" s="9">
        <v>42</v>
      </c>
      <c r="I43" s="74"/>
      <c r="J43" s="75"/>
      <c r="K43" s="10">
        <v>100</v>
      </c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17</v>
      </c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29.6</v>
      </c>
      <c r="D45" s="85"/>
      <c r="E45" s="16"/>
      <c r="F45" s="16">
        <v>29.2</v>
      </c>
      <c r="G45" s="85"/>
      <c r="H45" s="16"/>
      <c r="I45" s="16">
        <v>29.439</v>
      </c>
      <c r="J45" s="86"/>
      <c r="K45" s="17"/>
      <c r="L45" s="41">
        <v>29.2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20701.013513513513</v>
      </c>
      <c r="D46" s="51"/>
      <c r="E46" s="13"/>
      <c r="F46" s="50">
        <f>(((F17*1000)/F45)/12)</f>
        <v>21495.43378995434</v>
      </c>
      <c r="G46" s="13"/>
      <c r="H46" s="13"/>
      <c r="I46" s="50">
        <f>(((I17*1000)/I45)/6)</f>
        <v>21971.987273118426</v>
      </c>
      <c r="J46" s="49"/>
      <c r="K46" s="49"/>
      <c r="L46" s="14">
        <f>(((L17*1000)/L45)/12)</f>
        <v>22254.566210045665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62</v>
      </c>
      <c r="C4" s="21"/>
      <c r="D4" s="21"/>
      <c r="E4" s="21"/>
      <c r="F4" s="21"/>
      <c r="G4" s="21"/>
      <c r="H4" s="21"/>
    </row>
    <row r="5" spans="2:14" ht="13.5" thickBot="1">
      <c r="B5" s="2" t="s">
        <v>61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6964</v>
      </c>
      <c r="D8" s="6">
        <f t="shared" si="0"/>
        <v>141</v>
      </c>
      <c r="E8" s="6">
        <f t="shared" si="0"/>
        <v>1125</v>
      </c>
      <c r="F8" s="6">
        <f t="shared" si="0"/>
        <v>5854</v>
      </c>
      <c r="G8" s="6">
        <f t="shared" si="0"/>
        <v>71</v>
      </c>
      <c r="H8" s="6">
        <f t="shared" si="0"/>
        <v>316</v>
      </c>
      <c r="I8" s="6">
        <f t="shared" si="0"/>
        <v>2881</v>
      </c>
      <c r="J8" s="6">
        <f t="shared" si="0"/>
        <v>130</v>
      </c>
      <c r="K8" s="6">
        <f t="shared" si="0"/>
        <v>1129</v>
      </c>
      <c r="L8" s="60">
        <f t="shared" si="0"/>
        <v>6055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208</v>
      </c>
      <c r="D9" s="7"/>
      <c r="E9" s="7">
        <v>220</v>
      </c>
      <c r="F9" s="7"/>
      <c r="G9" s="8"/>
      <c r="H9" s="8">
        <v>146</v>
      </c>
      <c r="I9" s="8">
        <v>4</v>
      </c>
      <c r="J9" s="7"/>
      <c r="K9" s="7">
        <v>210</v>
      </c>
      <c r="L9" s="58"/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0</v>
      </c>
      <c r="D10" s="9"/>
      <c r="E10" s="9"/>
      <c r="F10" s="74"/>
      <c r="G10" s="10"/>
      <c r="H10" s="10"/>
      <c r="I10" s="10"/>
      <c r="J10" s="9"/>
      <c r="K10" s="9"/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388</v>
      </c>
      <c r="D11" s="9"/>
      <c r="E11" s="9">
        <v>390</v>
      </c>
      <c r="F11" s="74"/>
      <c r="G11" s="10"/>
      <c r="H11" s="10">
        <v>2</v>
      </c>
      <c r="I11" s="75"/>
      <c r="J11" s="9"/>
      <c r="K11" s="9">
        <v>410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115</v>
      </c>
      <c r="D13" s="9"/>
      <c r="E13" s="9">
        <v>92</v>
      </c>
      <c r="F13" s="9"/>
      <c r="G13" s="10"/>
      <c r="H13" s="10">
        <v>7</v>
      </c>
      <c r="I13" s="10"/>
      <c r="J13" s="9"/>
      <c r="K13" s="9">
        <v>110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10</v>
      </c>
      <c r="D14" s="9"/>
      <c r="E14" s="9">
        <v>13</v>
      </c>
      <c r="F14" s="9"/>
      <c r="G14" s="10"/>
      <c r="H14" s="10">
        <v>9</v>
      </c>
      <c r="I14" s="10"/>
      <c r="J14" s="9"/>
      <c r="K14" s="9">
        <v>13</v>
      </c>
      <c r="L14" s="39"/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225</v>
      </c>
      <c r="D15" s="9"/>
      <c r="E15" s="9">
        <v>365</v>
      </c>
      <c r="F15" s="9"/>
      <c r="G15" s="10"/>
      <c r="H15" s="10">
        <v>126</v>
      </c>
      <c r="I15" s="10">
        <v>1</v>
      </c>
      <c r="J15" s="9"/>
      <c r="K15" s="9">
        <v>265</v>
      </c>
      <c r="L15" s="39"/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4232</v>
      </c>
      <c r="D16" s="43">
        <f t="shared" si="1"/>
        <v>0</v>
      </c>
      <c r="E16" s="43">
        <f t="shared" si="1"/>
        <v>0</v>
      </c>
      <c r="F16" s="43">
        <f t="shared" si="1"/>
        <v>4259</v>
      </c>
      <c r="G16" s="43">
        <f t="shared" si="1"/>
        <v>0</v>
      </c>
      <c r="H16" s="43">
        <f t="shared" si="1"/>
        <v>0</v>
      </c>
      <c r="I16" s="43">
        <f t="shared" si="1"/>
        <v>2093</v>
      </c>
      <c r="J16" s="43">
        <f t="shared" si="1"/>
        <v>0</v>
      </c>
      <c r="K16" s="43">
        <f t="shared" si="1"/>
        <v>0</v>
      </c>
      <c r="L16" s="47">
        <f t="shared" si="1"/>
        <v>4408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4232</v>
      </c>
      <c r="D17" s="74"/>
      <c r="E17" s="9"/>
      <c r="F17" s="9">
        <v>4259</v>
      </c>
      <c r="G17" s="44"/>
      <c r="H17" s="10"/>
      <c r="I17" s="10">
        <v>2090</v>
      </c>
      <c r="J17" s="75"/>
      <c r="K17" s="10"/>
      <c r="L17" s="39">
        <v>4408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0</v>
      </c>
      <c r="D18" s="9"/>
      <c r="E18" s="9"/>
      <c r="F18" s="9"/>
      <c r="G18" s="44"/>
      <c r="H18" s="10"/>
      <c r="I18" s="10">
        <v>3</v>
      </c>
      <c r="J18" s="10"/>
      <c r="K18" s="10"/>
      <c r="L18" s="39"/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1483</v>
      </c>
      <c r="D19" s="74"/>
      <c r="E19" s="9"/>
      <c r="F19" s="9">
        <v>1491</v>
      </c>
      <c r="G19" s="44"/>
      <c r="H19" s="10"/>
      <c r="I19" s="10">
        <v>732</v>
      </c>
      <c r="J19" s="74"/>
      <c r="K19" s="9"/>
      <c r="L19" s="40">
        <v>1543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18</v>
      </c>
      <c r="D20" s="9"/>
      <c r="E20" s="9"/>
      <c r="F20" s="9">
        <v>18</v>
      </c>
      <c r="G20" s="10"/>
      <c r="H20" s="10"/>
      <c r="I20" s="10">
        <v>9</v>
      </c>
      <c r="J20" s="9"/>
      <c r="K20" s="9"/>
      <c r="L20" s="40">
        <v>18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85</v>
      </c>
      <c r="D21" s="9"/>
      <c r="E21" s="9"/>
      <c r="F21" s="9">
        <v>86</v>
      </c>
      <c r="G21" s="10"/>
      <c r="H21" s="10"/>
      <c r="I21" s="10">
        <v>42</v>
      </c>
      <c r="J21" s="9"/>
      <c r="K21" s="9"/>
      <c r="L21" s="40">
        <v>86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16</v>
      </c>
      <c r="D22" s="9"/>
      <c r="E22" s="9"/>
      <c r="F22" s="9"/>
      <c r="G22" s="10"/>
      <c r="H22" s="10">
        <v>18</v>
      </c>
      <c r="I22" s="10"/>
      <c r="J22" s="9"/>
      <c r="K22" s="9">
        <v>36</v>
      </c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/>
      <c r="D24" s="9"/>
      <c r="E24" s="9">
        <v>45</v>
      </c>
      <c r="F24" s="9"/>
      <c r="G24" s="10"/>
      <c r="H24" s="10"/>
      <c r="I24" s="10"/>
      <c r="J24" s="9"/>
      <c r="K24" s="9">
        <v>45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146</v>
      </c>
      <c r="D25" s="9">
        <v>141</v>
      </c>
      <c r="E25" s="9"/>
      <c r="F25" s="74"/>
      <c r="G25" s="10">
        <v>71</v>
      </c>
      <c r="H25" s="10"/>
      <c r="I25" s="75"/>
      <c r="J25" s="9">
        <v>130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38</v>
      </c>
      <c r="D26" s="9"/>
      <c r="E26" s="9"/>
      <c r="F26" s="9"/>
      <c r="G26" s="10"/>
      <c r="H26" s="10">
        <v>8</v>
      </c>
      <c r="I26" s="44"/>
      <c r="J26" s="9"/>
      <c r="K26" s="9">
        <v>40</v>
      </c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7063</v>
      </c>
      <c r="D28" s="6">
        <f t="shared" si="2"/>
        <v>141</v>
      </c>
      <c r="E28" s="6">
        <f t="shared" si="2"/>
        <v>1125</v>
      </c>
      <c r="F28" s="6">
        <f t="shared" si="2"/>
        <v>5854</v>
      </c>
      <c r="G28" s="6">
        <f t="shared" si="2"/>
        <v>71</v>
      </c>
      <c r="H28" s="6">
        <f t="shared" si="2"/>
        <v>649</v>
      </c>
      <c r="I28" s="6">
        <f t="shared" si="2"/>
        <v>2881</v>
      </c>
      <c r="J28" s="6">
        <f t="shared" si="2"/>
        <v>130</v>
      </c>
      <c r="K28" s="6">
        <f t="shared" si="2"/>
        <v>1129</v>
      </c>
      <c r="L28" s="60">
        <f t="shared" si="2"/>
        <v>6055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1051</v>
      </c>
      <c r="D30" s="74"/>
      <c r="E30" s="9">
        <v>1040</v>
      </c>
      <c r="F30" s="74"/>
      <c r="G30" s="75"/>
      <c r="H30" s="10">
        <v>610</v>
      </c>
      <c r="I30" s="75"/>
      <c r="J30" s="74"/>
      <c r="K30" s="9">
        <v>1050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23</v>
      </c>
      <c r="D32" s="74"/>
      <c r="E32" s="9">
        <v>20</v>
      </c>
      <c r="F32" s="74"/>
      <c r="G32" s="75"/>
      <c r="H32" s="10">
        <v>20</v>
      </c>
      <c r="I32" s="75"/>
      <c r="J32" s="74"/>
      <c r="K32" s="9">
        <v>40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44</v>
      </c>
      <c r="D33" s="74"/>
      <c r="E33" s="9">
        <v>60</v>
      </c>
      <c r="F33" s="74"/>
      <c r="G33" s="75"/>
      <c r="H33" s="10">
        <v>7</v>
      </c>
      <c r="I33" s="75"/>
      <c r="J33" s="74"/>
      <c r="K33" s="9">
        <v>24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5</v>
      </c>
      <c r="D34" s="74"/>
      <c r="E34" s="9">
        <v>5</v>
      </c>
      <c r="F34" s="74"/>
      <c r="G34" s="75"/>
      <c r="H34" s="10">
        <v>12</v>
      </c>
      <c r="I34" s="75"/>
      <c r="J34" s="74"/>
      <c r="K34" s="9">
        <v>15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5940</v>
      </c>
      <c r="D38" s="71">
        <v>141</v>
      </c>
      <c r="E38" s="71"/>
      <c r="F38" s="71">
        <v>5854</v>
      </c>
      <c r="G38" s="72">
        <v>71</v>
      </c>
      <c r="H38" s="72"/>
      <c r="I38" s="72">
        <v>2881</v>
      </c>
      <c r="J38" s="71">
        <v>130</v>
      </c>
      <c r="K38" s="71"/>
      <c r="L38" s="73">
        <v>6055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99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333</v>
      </c>
      <c r="I39" s="6">
        <f t="shared" si="3"/>
        <v>0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/>
      <c r="D42" s="74"/>
      <c r="E42" s="9"/>
      <c r="F42" s="74"/>
      <c r="G42" s="74"/>
      <c r="H42" s="9"/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15</v>
      </c>
      <c r="D43" s="74"/>
      <c r="E43" s="9">
        <v>60</v>
      </c>
      <c r="F43" s="74"/>
      <c r="G43" s="74"/>
      <c r="H43" s="9">
        <v>7</v>
      </c>
      <c r="I43" s="74"/>
      <c r="J43" s="75"/>
      <c r="K43" s="10">
        <v>24</v>
      </c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29</v>
      </c>
      <c r="D44" s="74"/>
      <c r="E44" s="9"/>
      <c r="F44" s="74"/>
      <c r="G44" s="74"/>
      <c r="H44" s="9">
        <v>0</v>
      </c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15.35</v>
      </c>
      <c r="D45" s="85"/>
      <c r="E45" s="16"/>
      <c r="F45" s="16">
        <v>15.5</v>
      </c>
      <c r="G45" s="85"/>
      <c r="H45" s="16">
        <v>0</v>
      </c>
      <c r="I45" s="16">
        <v>15.306</v>
      </c>
      <c r="J45" s="86"/>
      <c r="K45" s="17"/>
      <c r="L45" s="41">
        <v>15.5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22975.02714440825</v>
      </c>
      <c r="D46" s="51"/>
      <c r="E46" s="13"/>
      <c r="F46" s="50">
        <f>(((F17*1000)/F45)/12)</f>
        <v>22897.84946236559</v>
      </c>
      <c r="G46" s="13">
        <v>0</v>
      </c>
      <c r="H46" s="13">
        <v>0</v>
      </c>
      <c r="I46" s="50">
        <f>(((I17*1000)/I45)/6)</f>
        <v>22757.95984145651</v>
      </c>
      <c r="J46" s="49"/>
      <c r="K46" s="49"/>
      <c r="L46" s="14">
        <f>(((L17*1000)/L45)/12)</f>
        <v>23698.924731182797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63</v>
      </c>
      <c r="C4" s="21"/>
      <c r="D4" s="21"/>
      <c r="E4" s="21"/>
      <c r="F4" s="21"/>
      <c r="G4" s="21"/>
      <c r="H4" s="21"/>
    </row>
    <row r="5" spans="2:14" ht="13.5" thickBot="1">
      <c r="B5" s="2" t="s">
        <v>64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8489</v>
      </c>
      <c r="D8" s="6">
        <f t="shared" si="0"/>
        <v>1467</v>
      </c>
      <c r="E8" s="6">
        <f t="shared" si="0"/>
        <v>1821</v>
      </c>
      <c r="F8" s="6">
        <f t="shared" si="0"/>
        <v>4694</v>
      </c>
      <c r="G8" s="6">
        <f t="shared" si="0"/>
        <v>626</v>
      </c>
      <c r="H8" s="6">
        <f t="shared" si="0"/>
        <v>803</v>
      </c>
      <c r="I8" s="6">
        <f t="shared" si="0"/>
        <v>2346</v>
      </c>
      <c r="J8" s="6">
        <f t="shared" si="0"/>
        <v>1335</v>
      </c>
      <c r="K8" s="6">
        <f t="shared" si="0"/>
        <v>2040</v>
      </c>
      <c r="L8" s="60">
        <f t="shared" si="0"/>
        <v>5566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1241</v>
      </c>
      <c r="D9" s="7">
        <v>200</v>
      </c>
      <c r="E9" s="7">
        <v>730</v>
      </c>
      <c r="F9" s="7">
        <v>27</v>
      </c>
      <c r="G9" s="8">
        <v>41</v>
      </c>
      <c r="H9" s="8">
        <v>408</v>
      </c>
      <c r="I9" s="8">
        <v>33</v>
      </c>
      <c r="J9" s="7">
        <v>190</v>
      </c>
      <c r="K9" s="7">
        <v>800</v>
      </c>
      <c r="L9" s="58">
        <v>20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286</v>
      </c>
      <c r="D10" s="9"/>
      <c r="E10" s="9">
        <v>300</v>
      </c>
      <c r="F10" s="74"/>
      <c r="G10" s="10"/>
      <c r="H10" s="10">
        <v>9</v>
      </c>
      <c r="I10" s="10"/>
      <c r="J10" s="9"/>
      <c r="K10" s="9">
        <v>350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412</v>
      </c>
      <c r="D11" s="9">
        <v>480</v>
      </c>
      <c r="E11" s="9">
        <v>100</v>
      </c>
      <c r="F11" s="74"/>
      <c r="G11" s="10">
        <v>124</v>
      </c>
      <c r="H11" s="10"/>
      <c r="I11" s="75"/>
      <c r="J11" s="9">
        <v>450</v>
      </c>
      <c r="K11" s="9">
        <v>100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910</v>
      </c>
      <c r="D13" s="9">
        <v>517</v>
      </c>
      <c r="E13" s="9">
        <v>200</v>
      </c>
      <c r="F13" s="9"/>
      <c r="G13" s="10">
        <v>341</v>
      </c>
      <c r="H13" s="10">
        <v>31</v>
      </c>
      <c r="I13" s="10"/>
      <c r="J13" s="9">
        <v>400</v>
      </c>
      <c r="K13" s="9">
        <v>200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50</v>
      </c>
      <c r="D14" s="9"/>
      <c r="E14" s="9">
        <v>25</v>
      </c>
      <c r="F14" s="9">
        <v>20</v>
      </c>
      <c r="G14" s="10"/>
      <c r="H14" s="10">
        <v>24</v>
      </c>
      <c r="I14" s="10">
        <v>7</v>
      </c>
      <c r="J14" s="9"/>
      <c r="K14" s="9">
        <v>25</v>
      </c>
      <c r="L14" s="39">
        <v>20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778</v>
      </c>
      <c r="D15" s="9">
        <v>230</v>
      </c>
      <c r="E15" s="9">
        <v>400</v>
      </c>
      <c r="F15" s="9"/>
      <c r="G15" s="10">
        <v>92</v>
      </c>
      <c r="H15" s="10">
        <v>206</v>
      </c>
      <c r="I15" s="10">
        <v>3</v>
      </c>
      <c r="J15" s="9">
        <v>260</v>
      </c>
      <c r="K15" s="9">
        <v>450</v>
      </c>
      <c r="L15" s="39"/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3758</v>
      </c>
      <c r="D16" s="43">
        <f t="shared" si="1"/>
        <v>0</v>
      </c>
      <c r="E16" s="43">
        <f t="shared" si="1"/>
        <v>300</v>
      </c>
      <c r="F16" s="43">
        <f t="shared" si="1"/>
        <v>3377</v>
      </c>
      <c r="G16" s="43">
        <f t="shared" si="1"/>
        <v>0</v>
      </c>
      <c r="H16" s="43">
        <f t="shared" si="1"/>
        <v>62</v>
      </c>
      <c r="I16" s="43">
        <f t="shared" si="1"/>
        <v>1691</v>
      </c>
      <c r="J16" s="43">
        <f t="shared" si="1"/>
        <v>0</v>
      </c>
      <c r="K16" s="43">
        <f t="shared" si="1"/>
        <v>350</v>
      </c>
      <c r="L16" s="47">
        <f t="shared" si="1"/>
        <v>4010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2855</v>
      </c>
      <c r="D17" s="74"/>
      <c r="E17" s="9"/>
      <c r="F17" s="9">
        <v>3367</v>
      </c>
      <c r="G17" s="44"/>
      <c r="H17" s="10"/>
      <c r="I17" s="10">
        <v>1419</v>
      </c>
      <c r="J17" s="75"/>
      <c r="K17" s="10"/>
      <c r="L17" s="39">
        <v>3520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903</v>
      </c>
      <c r="D18" s="9"/>
      <c r="E18" s="9">
        <v>300</v>
      </c>
      <c r="F18" s="9">
        <v>10</v>
      </c>
      <c r="G18" s="44"/>
      <c r="H18" s="10">
        <v>62</v>
      </c>
      <c r="I18" s="10">
        <v>272</v>
      </c>
      <c r="J18" s="10"/>
      <c r="K18" s="10">
        <v>350</v>
      </c>
      <c r="L18" s="39">
        <v>490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1144</v>
      </c>
      <c r="D19" s="74"/>
      <c r="E19" s="9"/>
      <c r="F19" s="9">
        <v>1183</v>
      </c>
      <c r="G19" s="44"/>
      <c r="H19" s="10"/>
      <c r="I19" s="10">
        <v>577</v>
      </c>
      <c r="J19" s="74"/>
      <c r="K19" s="9"/>
      <c r="L19" s="40">
        <v>1428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13</v>
      </c>
      <c r="D20" s="9"/>
      <c r="E20" s="9"/>
      <c r="F20" s="9">
        <v>20</v>
      </c>
      <c r="G20" s="10"/>
      <c r="H20" s="10"/>
      <c r="I20" s="10">
        <v>7</v>
      </c>
      <c r="J20" s="9"/>
      <c r="K20" s="9"/>
      <c r="L20" s="40">
        <v>20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57</v>
      </c>
      <c r="D21" s="9"/>
      <c r="E21" s="9"/>
      <c r="F21" s="9">
        <v>67</v>
      </c>
      <c r="G21" s="10"/>
      <c r="H21" s="10"/>
      <c r="I21" s="10">
        <v>28</v>
      </c>
      <c r="J21" s="9"/>
      <c r="K21" s="9"/>
      <c r="L21" s="40">
        <v>68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/>
      <c r="E22" s="9"/>
      <c r="F22" s="9"/>
      <c r="G22" s="10"/>
      <c r="H22" s="10"/>
      <c r="I22" s="10"/>
      <c r="J22" s="9"/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30</v>
      </c>
      <c r="D24" s="9">
        <v>20</v>
      </c>
      <c r="E24" s="9">
        <v>10</v>
      </c>
      <c r="F24" s="9"/>
      <c r="G24" s="10">
        <v>18</v>
      </c>
      <c r="H24" s="10">
        <v>10</v>
      </c>
      <c r="I24" s="10"/>
      <c r="J24" s="9">
        <v>20</v>
      </c>
      <c r="K24" s="9">
        <v>50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96</v>
      </c>
      <c r="D25" s="9">
        <v>20</v>
      </c>
      <c r="E25" s="9">
        <v>56</v>
      </c>
      <c r="F25" s="74"/>
      <c r="G25" s="10">
        <v>10</v>
      </c>
      <c r="H25" s="10">
        <v>62</v>
      </c>
      <c r="I25" s="75"/>
      <c r="J25" s="9">
        <v>15</v>
      </c>
      <c r="K25" s="9">
        <v>65</v>
      </c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8500</v>
      </c>
      <c r="D28" s="6">
        <f t="shared" si="2"/>
        <v>1467</v>
      </c>
      <c r="E28" s="6">
        <f t="shared" si="2"/>
        <v>1821</v>
      </c>
      <c r="F28" s="6">
        <f t="shared" si="2"/>
        <v>4694</v>
      </c>
      <c r="G28" s="6">
        <f t="shared" si="2"/>
        <v>734</v>
      </c>
      <c r="H28" s="6">
        <f t="shared" si="2"/>
        <v>906</v>
      </c>
      <c r="I28" s="6">
        <f t="shared" si="2"/>
        <v>2347</v>
      </c>
      <c r="J28" s="6">
        <f t="shared" si="2"/>
        <v>1335</v>
      </c>
      <c r="K28" s="6">
        <f t="shared" si="2"/>
        <v>2040</v>
      </c>
      <c r="L28" s="60">
        <f t="shared" si="2"/>
        <v>5566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1718</v>
      </c>
      <c r="D30" s="74"/>
      <c r="E30" s="9">
        <v>1535</v>
      </c>
      <c r="F30" s="74"/>
      <c r="G30" s="75"/>
      <c r="H30" s="10">
        <v>608</v>
      </c>
      <c r="I30" s="75"/>
      <c r="J30" s="74"/>
      <c r="K30" s="9">
        <v>1800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6</v>
      </c>
      <c r="D32" s="74"/>
      <c r="E32" s="9">
        <v>4</v>
      </c>
      <c r="F32" s="74"/>
      <c r="G32" s="75"/>
      <c r="H32" s="10">
        <v>3</v>
      </c>
      <c r="I32" s="75"/>
      <c r="J32" s="74"/>
      <c r="K32" s="9">
        <v>6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205</v>
      </c>
      <c r="D33" s="74"/>
      <c r="E33" s="9"/>
      <c r="F33" s="74"/>
      <c r="G33" s="75"/>
      <c r="H33" s="10"/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188</v>
      </c>
      <c r="D34" s="74"/>
      <c r="E34" s="9">
        <v>282</v>
      </c>
      <c r="F34" s="74"/>
      <c r="G34" s="75"/>
      <c r="H34" s="10">
        <v>59</v>
      </c>
      <c r="I34" s="75"/>
      <c r="J34" s="74"/>
      <c r="K34" s="9">
        <v>234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6383</v>
      </c>
      <c r="D38" s="71">
        <v>1467</v>
      </c>
      <c r="E38" s="71"/>
      <c r="F38" s="71">
        <v>4694</v>
      </c>
      <c r="G38" s="72">
        <v>734</v>
      </c>
      <c r="H38" s="72">
        <v>236</v>
      </c>
      <c r="I38" s="72">
        <v>2347</v>
      </c>
      <c r="J38" s="71">
        <v>1335</v>
      </c>
      <c r="K38" s="71"/>
      <c r="L38" s="73">
        <v>5566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11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108</v>
      </c>
      <c r="H39" s="6">
        <f t="shared" si="3"/>
        <v>103</v>
      </c>
      <c r="I39" s="6">
        <f t="shared" si="3"/>
        <v>1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/>
      <c r="D42" s="74"/>
      <c r="E42" s="9"/>
      <c r="F42" s="74"/>
      <c r="G42" s="74"/>
      <c r="H42" s="9"/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/>
      <c r="D43" s="74"/>
      <c r="E43" s="9"/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5</v>
      </c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12</v>
      </c>
      <c r="D45" s="85"/>
      <c r="E45" s="16"/>
      <c r="F45" s="16">
        <v>12</v>
      </c>
      <c r="G45" s="85"/>
      <c r="H45" s="16"/>
      <c r="I45" s="16">
        <v>12</v>
      </c>
      <c r="J45" s="86"/>
      <c r="K45" s="17"/>
      <c r="L45" s="41">
        <v>12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19826.388888888887</v>
      </c>
      <c r="D46" s="51"/>
      <c r="E46" s="13"/>
      <c r="F46" s="50">
        <f>(((F17*1000)/F45)/12)</f>
        <v>23381.94444444444</v>
      </c>
      <c r="G46" s="13"/>
      <c r="H46" s="13"/>
      <c r="I46" s="50">
        <f>(((I17*1000)/I45)/6)</f>
        <v>19708.333333333332</v>
      </c>
      <c r="J46" s="49"/>
      <c r="K46" s="49"/>
      <c r="L46" s="14">
        <f>(((L17*1000)/L45)/12)</f>
        <v>24444.44444444444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3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65</v>
      </c>
      <c r="C4" s="21"/>
      <c r="D4" s="21"/>
      <c r="E4" s="21"/>
      <c r="F4" s="21"/>
      <c r="G4" s="21"/>
      <c r="H4" s="21"/>
    </row>
    <row r="5" spans="2:14" ht="13.5" thickBot="1">
      <c r="B5" s="2" t="s">
        <v>59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216</v>
      </c>
      <c r="D8" s="6">
        <f t="shared" si="0"/>
        <v>0</v>
      </c>
      <c r="E8" s="6">
        <f t="shared" si="0"/>
        <v>235</v>
      </c>
      <c r="F8" s="6">
        <f t="shared" si="0"/>
        <v>0</v>
      </c>
      <c r="G8" s="6">
        <f t="shared" si="0"/>
        <v>0</v>
      </c>
      <c r="H8" s="6">
        <f t="shared" si="0"/>
        <v>63</v>
      </c>
      <c r="I8" s="6">
        <f t="shared" si="0"/>
        <v>0</v>
      </c>
      <c r="J8" s="6">
        <f t="shared" si="0"/>
        <v>0</v>
      </c>
      <c r="K8" s="6">
        <f t="shared" si="0"/>
        <v>235</v>
      </c>
      <c r="L8" s="60">
        <f t="shared" si="0"/>
        <v>0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6</v>
      </c>
      <c r="D9" s="7"/>
      <c r="E9" s="7"/>
      <c r="F9" s="7"/>
      <c r="G9" s="8"/>
      <c r="H9" s="8"/>
      <c r="I9" s="8"/>
      <c r="J9" s="7"/>
      <c r="K9" s="7"/>
      <c r="L9" s="58"/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0</v>
      </c>
      <c r="D10" s="9"/>
      <c r="E10" s="9"/>
      <c r="F10" s="74"/>
      <c r="G10" s="10"/>
      <c r="H10" s="10"/>
      <c r="I10" s="10"/>
      <c r="J10" s="9"/>
      <c r="K10" s="9"/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/>
      <c r="D11" s="9"/>
      <c r="E11" s="9"/>
      <c r="F11" s="74"/>
      <c r="G11" s="10"/>
      <c r="H11" s="10"/>
      <c r="I11" s="75"/>
      <c r="J11" s="9"/>
      <c r="K11" s="9"/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>
        <v>60</v>
      </c>
      <c r="D12" s="74"/>
      <c r="E12" s="9">
        <v>60</v>
      </c>
      <c r="F12" s="74"/>
      <c r="G12" s="75"/>
      <c r="H12" s="10"/>
      <c r="I12" s="75"/>
      <c r="J12" s="74"/>
      <c r="K12" s="9">
        <v>60</v>
      </c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/>
      <c r="D13" s="9"/>
      <c r="E13" s="9"/>
      <c r="F13" s="9"/>
      <c r="G13" s="10"/>
      <c r="H13" s="10"/>
      <c r="I13" s="10"/>
      <c r="J13" s="9"/>
      <c r="K13" s="9"/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/>
      <c r="D14" s="9"/>
      <c r="E14" s="9"/>
      <c r="F14" s="9"/>
      <c r="G14" s="10"/>
      <c r="H14" s="10"/>
      <c r="I14" s="10"/>
      <c r="J14" s="9"/>
      <c r="K14" s="9"/>
      <c r="L14" s="39"/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/>
      <c r="D15" s="9"/>
      <c r="E15" s="9"/>
      <c r="F15" s="9"/>
      <c r="G15" s="10"/>
      <c r="H15" s="10"/>
      <c r="I15" s="10"/>
      <c r="J15" s="9"/>
      <c r="K15" s="9"/>
      <c r="L15" s="39"/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145</v>
      </c>
      <c r="D16" s="43">
        <f t="shared" si="1"/>
        <v>0</v>
      </c>
      <c r="E16" s="43">
        <f t="shared" si="1"/>
        <v>160</v>
      </c>
      <c r="F16" s="43">
        <f t="shared" si="1"/>
        <v>0</v>
      </c>
      <c r="G16" s="43">
        <f t="shared" si="1"/>
        <v>0</v>
      </c>
      <c r="H16" s="43">
        <f t="shared" si="1"/>
        <v>60</v>
      </c>
      <c r="I16" s="43">
        <f t="shared" si="1"/>
        <v>0</v>
      </c>
      <c r="J16" s="43">
        <f t="shared" si="1"/>
        <v>0</v>
      </c>
      <c r="K16" s="43">
        <f t="shared" si="1"/>
        <v>160</v>
      </c>
      <c r="L16" s="47">
        <f t="shared" si="1"/>
        <v>0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145</v>
      </c>
      <c r="D17" s="74"/>
      <c r="E17" s="9">
        <v>150</v>
      </c>
      <c r="F17" s="9"/>
      <c r="G17" s="44"/>
      <c r="H17" s="10">
        <v>60</v>
      </c>
      <c r="I17" s="10"/>
      <c r="J17" s="75"/>
      <c r="K17" s="10">
        <v>150</v>
      </c>
      <c r="L17" s="39">
        <v>0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/>
      <c r="D18" s="9"/>
      <c r="E18" s="9">
        <v>10</v>
      </c>
      <c r="F18" s="9"/>
      <c r="G18" s="44"/>
      <c r="H18" s="10"/>
      <c r="I18" s="10"/>
      <c r="J18" s="10"/>
      <c r="K18" s="10">
        <v>10</v>
      </c>
      <c r="L18" s="39"/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2</v>
      </c>
      <c r="D19" s="74"/>
      <c r="E19" s="9">
        <v>5</v>
      </c>
      <c r="F19" s="9"/>
      <c r="G19" s="44"/>
      <c r="H19" s="10">
        <v>2</v>
      </c>
      <c r="I19" s="10"/>
      <c r="J19" s="74"/>
      <c r="K19" s="9">
        <v>5</v>
      </c>
      <c r="L19" s="40">
        <v>0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/>
      <c r="D20" s="9"/>
      <c r="E20" s="9"/>
      <c r="F20" s="9"/>
      <c r="G20" s="10"/>
      <c r="H20" s="10"/>
      <c r="I20" s="10"/>
      <c r="J20" s="9"/>
      <c r="K20" s="9"/>
      <c r="L20" s="40"/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/>
      <c r="D21" s="9"/>
      <c r="E21" s="9"/>
      <c r="F21" s="9"/>
      <c r="G21" s="10"/>
      <c r="H21" s="10"/>
      <c r="I21" s="10"/>
      <c r="J21" s="9"/>
      <c r="K21" s="9"/>
      <c r="L21" s="40"/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/>
      <c r="E22" s="9"/>
      <c r="F22" s="9"/>
      <c r="G22" s="10"/>
      <c r="H22" s="10"/>
      <c r="I22" s="10"/>
      <c r="J22" s="9"/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3</v>
      </c>
      <c r="D24" s="9"/>
      <c r="E24" s="9">
        <v>10</v>
      </c>
      <c r="F24" s="9"/>
      <c r="G24" s="10"/>
      <c r="H24" s="10">
        <v>1</v>
      </c>
      <c r="I24" s="10"/>
      <c r="J24" s="9"/>
      <c r="K24" s="9">
        <v>10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/>
      <c r="D25" s="9"/>
      <c r="E25" s="9"/>
      <c r="F25" s="74"/>
      <c r="G25" s="10"/>
      <c r="H25" s="10"/>
      <c r="I25" s="75"/>
      <c r="J25" s="9"/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216</v>
      </c>
      <c r="D28" s="6">
        <f t="shared" si="2"/>
        <v>0</v>
      </c>
      <c r="E28" s="6">
        <f t="shared" si="2"/>
        <v>235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235</v>
      </c>
      <c r="L28" s="60">
        <f t="shared" si="2"/>
        <v>0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151</v>
      </c>
      <c r="D30" s="74"/>
      <c r="E30" s="9">
        <v>160</v>
      </c>
      <c r="F30" s="74"/>
      <c r="G30" s="75"/>
      <c r="H30" s="10"/>
      <c r="I30" s="75"/>
      <c r="J30" s="74"/>
      <c r="K30" s="9">
        <v>160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>
        <v>60</v>
      </c>
      <c r="D31" s="74"/>
      <c r="E31" s="9">
        <v>60</v>
      </c>
      <c r="F31" s="74"/>
      <c r="G31" s="75"/>
      <c r="H31" s="10"/>
      <c r="I31" s="75"/>
      <c r="J31" s="74"/>
      <c r="K31" s="9">
        <v>60</v>
      </c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/>
      <c r="D32" s="74"/>
      <c r="E32" s="9"/>
      <c r="F32" s="74"/>
      <c r="G32" s="75"/>
      <c r="H32" s="10"/>
      <c r="I32" s="75"/>
      <c r="J32" s="74"/>
      <c r="K32" s="9"/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/>
      <c r="D33" s="74"/>
      <c r="E33" s="9"/>
      <c r="F33" s="74"/>
      <c r="G33" s="75"/>
      <c r="H33" s="10"/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/>
      <c r="D34" s="74"/>
      <c r="E34" s="9"/>
      <c r="F34" s="74"/>
      <c r="G34" s="75"/>
      <c r="H34" s="10"/>
      <c r="I34" s="75"/>
      <c r="J34" s="74"/>
      <c r="K34" s="9"/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>
        <v>5</v>
      </c>
      <c r="D36" s="74"/>
      <c r="E36" s="9">
        <v>15</v>
      </c>
      <c r="F36" s="74"/>
      <c r="G36" s="75"/>
      <c r="H36" s="10"/>
      <c r="I36" s="75"/>
      <c r="J36" s="74"/>
      <c r="K36" s="9">
        <v>15</v>
      </c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/>
      <c r="D38" s="71"/>
      <c r="E38" s="71"/>
      <c r="F38" s="71"/>
      <c r="G38" s="72"/>
      <c r="H38" s="72"/>
      <c r="I38" s="72"/>
      <c r="J38" s="71"/>
      <c r="K38" s="71"/>
      <c r="L38" s="73"/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-63</v>
      </c>
      <c r="I39" s="6">
        <f t="shared" si="3"/>
        <v>0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/>
      <c r="D42" s="74"/>
      <c r="E42" s="9"/>
      <c r="F42" s="74"/>
      <c r="G42" s="74"/>
      <c r="H42" s="9"/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/>
      <c r="D43" s="74"/>
      <c r="E43" s="9"/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/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/>
      <c r="D45" s="85"/>
      <c r="E45" s="16"/>
      <c r="F45" s="16"/>
      <c r="G45" s="85"/>
      <c r="H45" s="16"/>
      <c r="I45" s="16"/>
      <c r="J45" s="86"/>
      <c r="K45" s="17"/>
      <c r="L45" s="41"/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/>
      <c r="D46" s="51"/>
      <c r="E46" s="13"/>
      <c r="F46" s="50">
        <v>0</v>
      </c>
      <c r="G46" s="13"/>
      <c r="H46" s="13"/>
      <c r="I46" s="50">
        <v>0</v>
      </c>
      <c r="J46" s="49"/>
      <c r="K46" s="49"/>
      <c r="L46" s="14">
        <v>0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tabSelected="1" workbookViewId="0" topLeftCell="A13">
      <pane xSplit="14955" topLeftCell="N1" activePane="topLeft" state="split"/>
      <selection pane="topLeft" activeCell="J49" sqref="J49"/>
      <selection pane="topRight"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1:12" ht="15.7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43</v>
      </c>
      <c r="C4" s="21"/>
      <c r="D4" s="21"/>
      <c r="E4" s="21"/>
      <c r="F4" s="21"/>
      <c r="G4" s="21"/>
      <c r="H4" s="21"/>
    </row>
    <row r="5" spans="2:14" ht="13.5" thickBot="1">
      <c r="B5" s="2" t="s">
        <v>44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12284</v>
      </c>
      <c r="D8" s="6">
        <f t="shared" si="0"/>
        <v>2390</v>
      </c>
      <c r="E8" s="6">
        <f t="shared" si="0"/>
        <v>245</v>
      </c>
      <c r="F8" s="6">
        <f t="shared" si="0"/>
        <v>9103</v>
      </c>
      <c r="G8" s="6">
        <f t="shared" si="0"/>
        <v>1077</v>
      </c>
      <c r="H8" s="6">
        <f t="shared" si="0"/>
        <v>57</v>
      </c>
      <c r="I8" s="6">
        <f t="shared" si="0"/>
        <v>4704</v>
      </c>
      <c r="J8" s="6">
        <f t="shared" si="0"/>
        <v>2371</v>
      </c>
      <c r="K8" s="6">
        <f t="shared" si="0"/>
        <v>235</v>
      </c>
      <c r="L8" s="60">
        <f t="shared" si="0"/>
        <v>9412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566</v>
      </c>
      <c r="D9" s="7">
        <v>690</v>
      </c>
      <c r="E9" s="7">
        <v>30</v>
      </c>
      <c r="F9" s="7">
        <v>28</v>
      </c>
      <c r="G9" s="8">
        <v>196</v>
      </c>
      <c r="H9" s="8"/>
      <c r="I9" s="8">
        <v>33</v>
      </c>
      <c r="J9" s="7">
        <v>490</v>
      </c>
      <c r="K9" s="7">
        <v>20</v>
      </c>
      <c r="L9" s="58">
        <v>28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/>
      <c r="D10" s="9"/>
      <c r="E10" s="9"/>
      <c r="F10" s="74"/>
      <c r="G10" s="10"/>
      <c r="H10" s="10"/>
      <c r="I10" s="10"/>
      <c r="J10" s="9"/>
      <c r="K10" s="9"/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417</v>
      </c>
      <c r="D11" s="9">
        <v>435</v>
      </c>
      <c r="E11" s="9"/>
      <c r="F11" s="74"/>
      <c r="G11" s="10">
        <v>229</v>
      </c>
      <c r="H11" s="10"/>
      <c r="I11" s="75"/>
      <c r="J11" s="9">
        <v>435</v>
      </c>
      <c r="K11" s="9"/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750</v>
      </c>
      <c r="D13" s="9">
        <v>390</v>
      </c>
      <c r="E13" s="9">
        <v>55</v>
      </c>
      <c r="F13" s="9"/>
      <c r="G13" s="10">
        <v>211</v>
      </c>
      <c r="H13" s="10">
        <v>12</v>
      </c>
      <c r="I13" s="10"/>
      <c r="J13" s="9">
        <v>430</v>
      </c>
      <c r="K13" s="9">
        <v>60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56</v>
      </c>
      <c r="D14" s="9"/>
      <c r="E14" s="9">
        <v>3</v>
      </c>
      <c r="F14" s="9">
        <v>60</v>
      </c>
      <c r="G14" s="10"/>
      <c r="H14" s="10">
        <v>1</v>
      </c>
      <c r="I14" s="10">
        <v>36</v>
      </c>
      <c r="J14" s="9"/>
      <c r="K14" s="9"/>
      <c r="L14" s="39">
        <v>60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748</v>
      </c>
      <c r="D15" s="9">
        <v>687</v>
      </c>
      <c r="E15" s="9">
        <v>138</v>
      </c>
      <c r="F15" s="9">
        <v>15</v>
      </c>
      <c r="G15" s="10">
        <v>355</v>
      </c>
      <c r="H15" s="10">
        <v>44</v>
      </c>
      <c r="I15" s="10">
        <v>33</v>
      </c>
      <c r="J15" s="9">
        <v>696</v>
      </c>
      <c r="K15" s="9">
        <v>155</v>
      </c>
      <c r="L15" s="39">
        <v>15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6937</v>
      </c>
      <c r="D16" s="43">
        <f t="shared" si="1"/>
        <v>0</v>
      </c>
      <c r="E16" s="43">
        <f t="shared" si="1"/>
        <v>18</v>
      </c>
      <c r="F16" s="43">
        <f t="shared" si="1"/>
        <v>6526</v>
      </c>
      <c r="G16" s="43">
        <f t="shared" si="1"/>
        <v>0</v>
      </c>
      <c r="H16" s="43">
        <f t="shared" si="1"/>
        <v>0</v>
      </c>
      <c r="I16" s="43">
        <f t="shared" si="1"/>
        <v>3358</v>
      </c>
      <c r="J16" s="43">
        <f t="shared" si="1"/>
        <v>0</v>
      </c>
      <c r="K16" s="43">
        <f t="shared" si="1"/>
        <v>0</v>
      </c>
      <c r="L16" s="47">
        <f t="shared" si="1"/>
        <v>6754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6867</v>
      </c>
      <c r="D17" s="74"/>
      <c r="E17" s="9"/>
      <c r="F17" s="9">
        <v>6476</v>
      </c>
      <c r="G17" s="44"/>
      <c r="H17" s="10"/>
      <c r="I17" s="10">
        <v>3319</v>
      </c>
      <c r="J17" s="75"/>
      <c r="K17" s="10"/>
      <c r="L17" s="39">
        <v>6704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70</v>
      </c>
      <c r="D18" s="9"/>
      <c r="E18" s="9">
        <v>18</v>
      </c>
      <c r="F18" s="9">
        <v>50</v>
      </c>
      <c r="G18" s="44"/>
      <c r="H18" s="10"/>
      <c r="I18" s="10">
        <v>39</v>
      </c>
      <c r="J18" s="10"/>
      <c r="K18" s="10"/>
      <c r="L18" s="39">
        <v>50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2404</v>
      </c>
      <c r="D19" s="74"/>
      <c r="E19" s="9"/>
      <c r="F19" s="9">
        <v>2284</v>
      </c>
      <c r="G19" s="44"/>
      <c r="H19" s="10"/>
      <c r="I19" s="10">
        <v>1162</v>
      </c>
      <c r="J19" s="74"/>
      <c r="K19" s="9"/>
      <c r="L19" s="40">
        <v>2365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28</v>
      </c>
      <c r="D20" s="9"/>
      <c r="E20" s="9"/>
      <c r="F20" s="9">
        <v>30</v>
      </c>
      <c r="G20" s="10"/>
      <c r="H20" s="10"/>
      <c r="I20" s="10">
        <v>15</v>
      </c>
      <c r="J20" s="9"/>
      <c r="K20" s="9"/>
      <c r="L20" s="40">
        <v>30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171</v>
      </c>
      <c r="D21" s="9"/>
      <c r="E21" s="9"/>
      <c r="F21" s="9">
        <v>160</v>
      </c>
      <c r="G21" s="10"/>
      <c r="H21" s="10"/>
      <c r="I21" s="10">
        <v>67</v>
      </c>
      <c r="J21" s="9"/>
      <c r="K21" s="9"/>
      <c r="L21" s="40">
        <v>160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/>
      <c r="E22" s="9"/>
      <c r="F22" s="9"/>
      <c r="G22" s="10"/>
      <c r="H22" s="10"/>
      <c r="I22" s="10"/>
      <c r="J22" s="9"/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58</v>
      </c>
      <c r="D24" s="9">
        <v>47</v>
      </c>
      <c r="E24" s="9"/>
      <c r="F24" s="9"/>
      <c r="G24" s="10">
        <v>15</v>
      </c>
      <c r="H24" s="10"/>
      <c r="I24" s="10"/>
      <c r="J24" s="9">
        <v>47</v>
      </c>
      <c r="K24" s="9"/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148</v>
      </c>
      <c r="D25" s="9">
        <v>141</v>
      </c>
      <c r="E25" s="9">
        <v>1</v>
      </c>
      <c r="F25" s="74"/>
      <c r="G25" s="10">
        <v>71</v>
      </c>
      <c r="H25" s="10"/>
      <c r="I25" s="75"/>
      <c r="J25" s="9">
        <v>273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1</v>
      </c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12284</v>
      </c>
      <c r="D28" s="6">
        <f t="shared" si="2"/>
        <v>2390</v>
      </c>
      <c r="E28" s="6">
        <f t="shared" si="2"/>
        <v>245</v>
      </c>
      <c r="F28" s="6">
        <f t="shared" si="2"/>
        <v>9103</v>
      </c>
      <c r="G28" s="6">
        <f t="shared" si="2"/>
        <v>1195</v>
      </c>
      <c r="H28" s="6">
        <f t="shared" si="2"/>
        <v>334</v>
      </c>
      <c r="I28" s="6">
        <f t="shared" si="2"/>
        <v>4597</v>
      </c>
      <c r="J28" s="6">
        <f t="shared" si="2"/>
        <v>2371</v>
      </c>
      <c r="K28" s="6">
        <f t="shared" si="2"/>
        <v>235</v>
      </c>
      <c r="L28" s="60">
        <f t="shared" si="2"/>
        <v>9412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91</v>
      </c>
      <c r="D30" s="74"/>
      <c r="E30" s="9">
        <v>80</v>
      </c>
      <c r="F30" s="74"/>
      <c r="G30" s="75"/>
      <c r="H30" s="10">
        <v>25</v>
      </c>
      <c r="I30" s="75"/>
      <c r="J30" s="74"/>
      <c r="K30" s="9">
        <v>80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26</v>
      </c>
      <c r="D32" s="74"/>
      <c r="E32" s="9">
        <v>30</v>
      </c>
      <c r="F32" s="74"/>
      <c r="G32" s="75"/>
      <c r="H32" s="10">
        <v>16</v>
      </c>
      <c r="I32" s="75"/>
      <c r="J32" s="74"/>
      <c r="K32" s="9">
        <v>30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112</v>
      </c>
      <c r="D33" s="74"/>
      <c r="E33" s="9">
        <v>30</v>
      </c>
      <c r="F33" s="74"/>
      <c r="G33" s="75"/>
      <c r="H33" s="10"/>
      <c r="I33" s="75"/>
      <c r="J33" s="74"/>
      <c r="K33" s="9">
        <v>20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48</v>
      </c>
      <c r="D34" s="74"/>
      <c r="E34" s="9">
        <v>55</v>
      </c>
      <c r="F34" s="74"/>
      <c r="G34" s="75"/>
      <c r="H34" s="10">
        <v>33</v>
      </c>
      <c r="I34" s="75"/>
      <c r="J34" s="74"/>
      <c r="K34" s="9">
        <v>55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12007</v>
      </c>
      <c r="D38" s="71">
        <v>2390</v>
      </c>
      <c r="E38" s="71">
        <v>50</v>
      </c>
      <c r="F38" s="71">
        <v>9103</v>
      </c>
      <c r="G38" s="72">
        <v>1195</v>
      </c>
      <c r="H38" s="72">
        <v>260</v>
      </c>
      <c r="I38" s="72">
        <v>4597</v>
      </c>
      <c r="J38" s="71">
        <v>2371</v>
      </c>
      <c r="K38" s="71">
        <v>50</v>
      </c>
      <c r="L38" s="73">
        <v>9412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118</v>
      </c>
      <c r="H39" s="6">
        <f t="shared" si="3"/>
        <v>277</v>
      </c>
      <c r="I39" s="6">
        <f t="shared" si="3"/>
        <v>-107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>
        <v>8727</v>
      </c>
      <c r="F41" s="9"/>
      <c r="G41" s="9"/>
      <c r="H41" s="9">
        <v>1156</v>
      </c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155</v>
      </c>
      <c r="D42" s="74"/>
      <c r="E42" s="9">
        <v>8727</v>
      </c>
      <c r="F42" s="74"/>
      <c r="G42" s="74"/>
      <c r="H42" s="9">
        <v>1156</v>
      </c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112</v>
      </c>
      <c r="D43" s="74"/>
      <c r="E43" s="9">
        <v>30</v>
      </c>
      <c r="F43" s="74"/>
      <c r="G43" s="74"/>
      <c r="H43" s="9"/>
      <c r="I43" s="74"/>
      <c r="J43" s="75"/>
      <c r="K43" s="10">
        <v>20</v>
      </c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/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25.2</v>
      </c>
      <c r="D45" s="85"/>
      <c r="E45" s="16"/>
      <c r="F45" s="16">
        <v>25.3</v>
      </c>
      <c r="G45" s="85"/>
      <c r="H45" s="16"/>
      <c r="I45" s="16">
        <v>25.4</v>
      </c>
      <c r="J45" s="86"/>
      <c r="K45" s="17"/>
      <c r="L45" s="41">
        <v>25.3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22708.333333333332</v>
      </c>
      <c r="D46" s="51"/>
      <c r="E46" s="13"/>
      <c r="F46" s="50">
        <f>(((F17*1000)/F45)/12)</f>
        <v>21330.698287220028</v>
      </c>
      <c r="G46" s="13"/>
      <c r="H46" s="13"/>
      <c r="I46" s="50">
        <f>(((I17*1000)/I45)/6)</f>
        <v>21778.215223097115</v>
      </c>
      <c r="J46" s="49"/>
      <c r="K46" s="49"/>
      <c r="L46" s="14">
        <f>(((L17*1000)/L45)/12)</f>
        <v>22081.686429512516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2:L2"/>
    <mergeCell ref="A47:L47"/>
    <mergeCell ref="A48:L48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45</v>
      </c>
      <c r="C4" s="21"/>
      <c r="D4" s="21"/>
      <c r="E4" s="21"/>
      <c r="F4" s="21"/>
      <c r="G4" s="21"/>
      <c r="H4" s="21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12255</v>
      </c>
      <c r="D8" s="6">
        <f t="shared" si="0"/>
        <v>1579</v>
      </c>
      <c r="E8" s="6">
        <f t="shared" si="0"/>
        <v>432</v>
      </c>
      <c r="F8" s="6">
        <f t="shared" si="0"/>
        <v>9334</v>
      </c>
      <c r="G8" s="6">
        <f t="shared" si="0"/>
        <v>889</v>
      </c>
      <c r="H8" s="6">
        <f t="shared" si="0"/>
        <v>198</v>
      </c>
      <c r="I8" s="6">
        <f t="shared" si="0"/>
        <v>4813</v>
      </c>
      <c r="J8" s="6">
        <f t="shared" si="0"/>
        <v>1674</v>
      </c>
      <c r="K8" s="6">
        <f t="shared" si="0"/>
        <v>475</v>
      </c>
      <c r="L8" s="60">
        <f t="shared" si="0"/>
        <v>10763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262</v>
      </c>
      <c r="D9" s="7">
        <v>175</v>
      </c>
      <c r="E9" s="7">
        <v>40</v>
      </c>
      <c r="F9" s="7">
        <v>55</v>
      </c>
      <c r="G9" s="8">
        <v>84</v>
      </c>
      <c r="H9" s="8">
        <v>19</v>
      </c>
      <c r="I9" s="8">
        <v>31</v>
      </c>
      <c r="J9" s="7">
        <v>230</v>
      </c>
      <c r="K9" s="7">
        <v>45</v>
      </c>
      <c r="L9" s="58">
        <v>60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0</v>
      </c>
      <c r="D10" s="9"/>
      <c r="E10" s="9"/>
      <c r="F10" s="74"/>
      <c r="G10" s="10"/>
      <c r="H10" s="10"/>
      <c r="I10" s="10"/>
      <c r="J10" s="9"/>
      <c r="K10" s="9"/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764</v>
      </c>
      <c r="D11" s="9">
        <v>740</v>
      </c>
      <c r="E11" s="9">
        <v>45</v>
      </c>
      <c r="F11" s="74"/>
      <c r="G11" s="10">
        <v>442</v>
      </c>
      <c r="H11" s="10"/>
      <c r="I11" s="75"/>
      <c r="J11" s="9">
        <v>764</v>
      </c>
      <c r="K11" s="9">
        <v>50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98</v>
      </c>
      <c r="D13" s="9">
        <v>142</v>
      </c>
      <c r="E13" s="9"/>
      <c r="F13" s="9"/>
      <c r="G13" s="10">
        <v>82</v>
      </c>
      <c r="H13" s="10"/>
      <c r="I13" s="10"/>
      <c r="J13" s="9">
        <v>142</v>
      </c>
      <c r="K13" s="9">
        <v>15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50</v>
      </c>
      <c r="D14" s="9"/>
      <c r="E14" s="9"/>
      <c r="F14" s="9">
        <v>80</v>
      </c>
      <c r="G14" s="10"/>
      <c r="H14" s="10"/>
      <c r="I14" s="10">
        <v>35</v>
      </c>
      <c r="J14" s="9"/>
      <c r="K14" s="9"/>
      <c r="L14" s="39">
        <v>80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547</v>
      </c>
      <c r="D15" s="9">
        <v>310</v>
      </c>
      <c r="E15" s="9">
        <v>162</v>
      </c>
      <c r="F15" s="9">
        <v>10</v>
      </c>
      <c r="G15" s="10">
        <v>167</v>
      </c>
      <c r="H15" s="10">
        <v>81</v>
      </c>
      <c r="I15" s="10">
        <v>8</v>
      </c>
      <c r="J15" s="9">
        <v>311</v>
      </c>
      <c r="K15" s="9">
        <v>162</v>
      </c>
      <c r="L15" s="39">
        <v>10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7498</v>
      </c>
      <c r="D16" s="43">
        <f t="shared" si="1"/>
        <v>0</v>
      </c>
      <c r="E16" s="43">
        <f t="shared" si="1"/>
        <v>134</v>
      </c>
      <c r="F16" s="43">
        <f t="shared" si="1"/>
        <v>6709</v>
      </c>
      <c r="G16" s="43">
        <f t="shared" si="1"/>
        <v>0</v>
      </c>
      <c r="H16" s="43">
        <f t="shared" si="1"/>
        <v>70</v>
      </c>
      <c r="I16" s="43">
        <f t="shared" si="1"/>
        <v>3418</v>
      </c>
      <c r="J16" s="43">
        <f t="shared" si="1"/>
        <v>0</v>
      </c>
      <c r="K16" s="43">
        <f t="shared" si="1"/>
        <v>148</v>
      </c>
      <c r="L16" s="47">
        <f t="shared" si="1"/>
        <v>7734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7405</v>
      </c>
      <c r="D17" s="74"/>
      <c r="E17" s="9">
        <v>120</v>
      </c>
      <c r="F17" s="9">
        <v>6629</v>
      </c>
      <c r="G17" s="44"/>
      <c r="H17" s="10">
        <v>69</v>
      </c>
      <c r="I17" s="10">
        <v>3406</v>
      </c>
      <c r="J17" s="75"/>
      <c r="K17" s="10">
        <v>132</v>
      </c>
      <c r="L17" s="39">
        <v>7654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93</v>
      </c>
      <c r="D18" s="9"/>
      <c r="E18" s="9">
        <v>14</v>
      </c>
      <c r="F18" s="9">
        <v>80</v>
      </c>
      <c r="G18" s="44"/>
      <c r="H18" s="10">
        <v>1</v>
      </c>
      <c r="I18" s="10">
        <v>12</v>
      </c>
      <c r="J18" s="10"/>
      <c r="K18" s="10">
        <v>16</v>
      </c>
      <c r="L18" s="39">
        <v>80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2606</v>
      </c>
      <c r="D19" s="74"/>
      <c r="E19" s="9">
        <v>47</v>
      </c>
      <c r="F19" s="9">
        <v>2275</v>
      </c>
      <c r="G19" s="44"/>
      <c r="H19" s="10">
        <v>24</v>
      </c>
      <c r="I19" s="10">
        <v>1193</v>
      </c>
      <c r="J19" s="74"/>
      <c r="K19" s="9">
        <v>50</v>
      </c>
      <c r="L19" s="40">
        <v>2631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32</v>
      </c>
      <c r="D20" s="9"/>
      <c r="E20" s="9">
        <v>2</v>
      </c>
      <c r="F20" s="9">
        <v>28</v>
      </c>
      <c r="G20" s="10"/>
      <c r="H20" s="10">
        <v>1</v>
      </c>
      <c r="I20" s="10">
        <v>21</v>
      </c>
      <c r="J20" s="9"/>
      <c r="K20" s="9">
        <v>2</v>
      </c>
      <c r="L20" s="40">
        <v>31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202</v>
      </c>
      <c r="D21" s="9"/>
      <c r="E21" s="9">
        <v>2</v>
      </c>
      <c r="F21" s="9">
        <v>177</v>
      </c>
      <c r="G21" s="10"/>
      <c r="H21" s="10">
        <v>1</v>
      </c>
      <c r="I21" s="10">
        <v>107</v>
      </c>
      <c r="J21" s="9"/>
      <c r="K21" s="9">
        <v>3</v>
      </c>
      <c r="L21" s="40">
        <v>217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0</v>
      </c>
      <c r="D22" s="9"/>
      <c r="E22" s="9"/>
      <c r="F22" s="9"/>
      <c r="G22" s="10"/>
      <c r="H22" s="10"/>
      <c r="I22" s="10"/>
      <c r="J22" s="9"/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>
        <v>0</v>
      </c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28</v>
      </c>
      <c r="D24" s="9">
        <v>36</v>
      </c>
      <c r="E24" s="9"/>
      <c r="F24" s="9"/>
      <c r="G24" s="10">
        <v>26</v>
      </c>
      <c r="H24" s="10">
        <v>2</v>
      </c>
      <c r="I24" s="10"/>
      <c r="J24" s="9">
        <v>36</v>
      </c>
      <c r="K24" s="9"/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168</v>
      </c>
      <c r="D25" s="9">
        <v>176</v>
      </c>
      <c r="E25" s="9"/>
      <c r="F25" s="74"/>
      <c r="G25" s="10">
        <v>88</v>
      </c>
      <c r="H25" s="10"/>
      <c r="I25" s="75"/>
      <c r="J25" s="9">
        <v>191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0</v>
      </c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0</v>
      </c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12326</v>
      </c>
      <c r="D28" s="6">
        <f t="shared" si="2"/>
        <v>1579</v>
      </c>
      <c r="E28" s="6">
        <f t="shared" si="2"/>
        <v>432</v>
      </c>
      <c r="F28" s="6">
        <f t="shared" si="2"/>
        <v>9334</v>
      </c>
      <c r="G28" s="6">
        <f t="shared" si="2"/>
        <v>790</v>
      </c>
      <c r="H28" s="6">
        <f t="shared" si="2"/>
        <v>376</v>
      </c>
      <c r="I28" s="6">
        <f t="shared" si="2"/>
        <v>4667</v>
      </c>
      <c r="J28" s="6">
        <f t="shared" si="2"/>
        <v>1674</v>
      </c>
      <c r="K28" s="6">
        <f t="shared" si="2"/>
        <v>475</v>
      </c>
      <c r="L28" s="60">
        <f t="shared" si="2"/>
        <v>10763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>
        <v>0</v>
      </c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551</v>
      </c>
      <c r="D30" s="74"/>
      <c r="E30" s="9">
        <v>216</v>
      </c>
      <c r="F30" s="74"/>
      <c r="G30" s="75"/>
      <c r="H30" s="10">
        <v>212</v>
      </c>
      <c r="I30" s="75"/>
      <c r="J30" s="74"/>
      <c r="K30" s="9">
        <v>259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>
        <v>0</v>
      </c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15</v>
      </c>
      <c r="D32" s="74"/>
      <c r="E32" s="9">
        <v>24</v>
      </c>
      <c r="F32" s="74"/>
      <c r="G32" s="75"/>
      <c r="H32" s="10">
        <v>12</v>
      </c>
      <c r="I32" s="75"/>
      <c r="J32" s="74"/>
      <c r="K32" s="9">
        <v>24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10</v>
      </c>
      <c r="D33" s="74"/>
      <c r="E33" s="9"/>
      <c r="F33" s="74"/>
      <c r="G33" s="75"/>
      <c r="H33" s="10"/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294</v>
      </c>
      <c r="D34" s="74"/>
      <c r="E34" s="9">
        <v>192</v>
      </c>
      <c r="F34" s="74"/>
      <c r="G34" s="75"/>
      <c r="H34" s="10">
        <v>152</v>
      </c>
      <c r="I34" s="75"/>
      <c r="J34" s="74"/>
      <c r="K34" s="9">
        <v>192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>
        <v>0</v>
      </c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>
        <v>1</v>
      </c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11455</v>
      </c>
      <c r="D38" s="71">
        <v>1579</v>
      </c>
      <c r="E38" s="71"/>
      <c r="F38" s="71">
        <v>9334</v>
      </c>
      <c r="G38" s="72">
        <v>790</v>
      </c>
      <c r="H38" s="72"/>
      <c r="I38" s="72">
        <v>4667</v>
      </c>
      <c r="J38" s="71">
        <v>1674</v>
      </c>
      <c r="K38" s="71"/>
      <c r="L38" s="73">
        <v>10763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71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-99</v>
      </c>
      <c r="H39" s="6">
        <f t="shared" si="3"/>
        <v>178</v>
      </c>
      <c r="I39" s="6">
        <f t="shared" si="3"/>
        <v>-146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/>
      <c r="D42" s="74"/>
      <c r="E42" s="9">
        <v>280</v>
      </c>
      <c r="F42" s="74"/>
      <c r="G42" s="74"/>
      <c r="H42" s="9"/>
      <c r="I42" s="74"/>
      <c r="J42" s="75"/>
      <c r="K42" s="10">
        <v>280</v>
      </c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/>
      <c r="D43" s="74"/>
      <c r="E43" s="9"/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10</v>
      </c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27.6</v>
      </c>
      <c r="D45" s="85"/>
      <c r="E45" s="16">
        <v>0.5</v>
      </c>
      <c r="F45" s="16">
        <v>25.6</v>
      </c>
      <c r="G45" s="85"/>
      <c r="H45" s="16">
        <v>0.5</v>
      </c>
      <c r="I45" s="16">
        <v>25.8</v>
      </c>
      <c r="J45" s="86"/>
      <c r="K45" s="17">
        <v>0.5</v>
      </c>
      <c r="L45" s="41">
        <v>24.9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22358.09178743961</v>
      </c>
      <c r="D46" s="51"/>
      <c r="E46" s="13"/>
      <c r="F46" s="50">
        <f>(((F17*1000)/F45)/12)</f>
        <v>21578.776041666668</v>
      </c>
      <c r="G46" s="13"/>
      <c r="H46" s="13"/>
      <c r="I46" s="50">
        <f>(((I17*1000)/I45)/6)</f>
        <v>22002.583979328163</v>
      </c>
      <c r="J46" s="49"/>
      <c r="K46" s="49"/>
      <c r="L46" s="14">
        <f>(((L17*1000)/L45)/12)</f>
        <v>25615.796519410982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1:12" ht="15.7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47</v>
      </c>
      <c r="C4" s="21"/>
      <c r="D4" s="21"/>
      <c r="E4" s="21"/>
      <c r="F4" s="21"/>
      <c r="G4" s="21"/>
      <c r="H4" s="21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38528</v>
      </c>
      <c r="D8" s="6">
        <f t="shared" si="0"/>
        <v>7137</v>
      </c>
      <c r="E8" s="6">
        <f t="shared" si="0"/>
        <v>17096</v>
      </c>
      <c r="F8" s="6">
        <f t="shared" si="0"/>
        <v>10355</v>
      </c>
      <c r="G8" s="6">
        <f t="shared" si="0"/>
        <v>2234</v>
      </c>
      <c r="H8" s="6">
        <f t="shared" si="0"/>
        <v>11661</v>
      </c>
      <c r="I8" s="6">
        <f t="shared" si="0"/>
        <v>5756</v>
      </c>
      <c r="J8" s="6">
        <f t="shared" si="0"/>
        <v>5420</v>
      </c>
      <c r="K8" s="6">
        <f t="shared" si="0"/>
        <v>18296</v>
      </c>
      <c r="L8" s="60">
        <f t="shared" si="0"/>
        <v>11789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8889</v>
      </c>
      <c r="D9" s="7">
        <v>1200</v>
      </c>
      <c r="E9" s="7">
        <v>5600</v>
      </c>
      <c r="F9" s="7">
        <v>79</v>
      </c>
      <c r="G9" s="8">
        <v>172</v>
      </c>
      <c r="H9" s="8">
        <v>5338</v>
      </c>
      <c r="I9" s="8">
        <v>52</v>
      </c>
      <c r="J9" s="7">
        <v>550</v>
      </c>
      <c r="K9" s="7">
        <v>5600</v>
      </c>
      <c r="L9" s="58">
        <v>160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/>
      <c r="D10" s="9"/>
      <c r="E10" s="9">
        <v>1500</v>
      </c>
      <c r="F10" s="74"/>
      <c r="G10" s="10"/>
      <c r="H10" s="10">
        <v>1092</v>
      </c>
      <c r="I10" s="10"/>
      <c r="J10" s="9"/>
      <c r="K10" s="9">
        <v>1500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1845</v>
      </c>
      <c r="D11" s="9">
        <v>1550</v>
      </c>
      <c r="E11" s="9">
        <v>600</v>
      </c>
      <c r="F11" s="74"/>
      <c r="G11" s="10">
        <v>406</v>
      </c>
      <c r="H11" s="10">
        <v>216</v>
      </c>
      <c r="I11" s="75"/>
      <c r="J11" s="9">
        <v>1180</v>
      </c>
      <c r="K11" s="9">
        <v>600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840</v>
      </c>
      <c r="D13" s="9">
        <v>1436</v>
      </c>
      <c r="E13" s="9">
        <v>600</v>
      </c>
      <c r="F13" s="9"/>
      <c r="G13" s="10">
        <v>102</v>
      </c>
      <c r="H13" s="10">
        <v>162</v>
      </c>
      <c r="I13" s="10"/>
      <c r="J13" s="9">
        <v>800</v>
      </c>
      <c r="K13" s="9">
        <v>1500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46</v>
      </c>
      <c r="D14" s="9"/>
      <c r="E14" s="9"/>
      <c r="F14" s="9">
        <v>60</v>
      </c>
      <c r="G14" s="10"/>
      <c r="H14" s="10">
        <v>1</v>
      </c>
      <c r="I14" s="10">
        <v>31</v>
      </c>
      <c r="J14" s="9"/>
      <c r="K14" s="9"/>
      <c r="L14" s="39">
        <v>50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4087</v>
      </c>
      <c r="D15" s="9">
        <v>861</v>
      </c>
      <c r="E15" s="9">
        <v>2300</v>
      </c>
      <c r="F15" s="9">
        <v>40</v>
      </c>
      <c r="G15" s="10">
        <v>150</v>
      </c>
      <c r="H15" s="10">
        <v>1517</v>
      </c>
      <c r="I15" s="10">
        <v>25</v>
      </c>
      <c r="J15" s="9">
        <v>1072</v>
      </c>
      <c r="K15" s="9">
        <v>2300</v>
      </c>
      <c r="L15" s="39">
        <v>55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14577</v>
      </c>
      <c r="D16" s="43">
        <f t="shared" si="1"/>
        <v>0</v>
      </c>
      <c r="E16" s="43">
        <f t="shared" si="1"/>
        <v>4700</v>
      </c>
      <c r="F16" s="43">
        <f t="shared" si="1"/>
        <v>7433</v>
      </c>
      <c r="G16" s="43">
        <f t="shared" si="1"/>
        <v>0</v>
      </c>
      <c r="H16" s="43">
        <f t="shared" si="1"/>
        <v>3050</v>
      </c>
      <c r="I16" s="43">
        <f t="shared" si="1"/>
        <v>4115</v>
      </c>
      <c r="J16" s="43">
        <f t="shared" si="1"/>
        <v>0</v>
      </c>
      <c r="K16" s="43">
        <f t="shared" si="1"/>
        <v>5000</v>
      </c>
      <c r="L16" s="47">
        <f t="shared" si="1"/>
        <v>8282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14239</v>
      </c>
      <c r="D17" s="74"/>
      <c r="E17" s="9">
        <v>4700</v>
      </c>
      <c r="F17" s="9">
        <v>7093</v>
      </c>
      <c r="G17" s="44"/>
      <c r="H17" s="10">
        <v>2656</v>
      </c>
      <c r="I17" s="10">
        <v>3937</v>
      </c>
      <c r="J17" s="75"/>
      <c r="K17" s="10">
        <v>5000</v>
      </c>
      <c r="L17" s="39">
        <v>8282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338</v>
      </c>
      <c r="D18" s="9"/>
      <c r="E18" s="9"/>
      <c r="F18" s="9">
        <v>340</v>
      </c>
      <c r="G18" s="44"/>
      <c r="H18" s="10">
        <v>394</v>
      </c>
      <c r="I18" s="10">
        <v>178</v>
      </c>
      <c r="J18" s="10"/>
      <c r="K18" s="10"/>
      <c r="L18" s="39"/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4824</v>
      </c>
      <c r="D19" s="74"/>
      <c r="E19" s="9">
        <v>1645</v>
      </c>
      <c r="F19" s="9">
        <v>2601</v>
      </c>
      <c r="G19" s="44"/>
      <c r="H19" s="10">
        <v>977</v>
      </c>
      <c r="I19" s="10">
        <v>1435</v>
      </c>
      <c r="J19" s="74"/>
      <c r="K19" s="9">
        <v>1645</v>
      </c>
      <c r="L19" s="40">
        <v>2899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57</v>
      </c>
      <c r="D20" s="9"/>
      <c r="E20" s="9">
        <v>7</v>
      </c>
      <c r="F20" s="9"/>
      <c r="G20" s="10"/>
      <c r="H20" s="10">
        <v>12</v>
      </c>
      <c r="I20" s="10">
        <v>17</v>
      </c>
      <c r="J20" s="9"/>
      <c r="K20" s="9">
        <v>7</v>
      </c>
      <c r="L20" s="40">
        <v>33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334</v>
      </c>
      <c r="D21" s="9"/>
      <c r="E21" s="9">
        <v>94</v>
      </c>
      <c r="F21" s="9">
        <v>142</v>
      </c>
      <c r="G21" s="10"/>
      <c r="H21" s="10">
        <v>74</v>
      </c>
      <c r="I21" s="10">
        <v>81</v>
      </c>
      <c r="J21" s="9"/>
      <c r="K21" s="9">
        <v>94</v>
      </c>
      <c r="L21" s="40">
        <v>160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>
        <v>40</v>
      </c>
      <c r="E22" s="9"/>
      <c r="F22" s="9"/>
      <c r="G22" s="10"/>
      <c r="H22" s="10"/>
      <c r="I22" s="10"/>
      <c r="J22" s="9">
        <v>50</v>
      </c>
      <c r="K22" s="9"/>
      <c r="L22" s="40">
        <v>150</v>
      </c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>
        <v>182</v>
      </c>
      <c r="D23" s="9">
        <v>1</v>
      </c>
      <c r="E23" s="9"/>
      <c r="F23" s="74"/>
      <c r="G23" s="10">
        <v>3</v>
      </c>
      <c r="H23" s="10">
        <v>3</v>
      </c>
      <c r="I23" s="75"/>
      <c r="J23" s="9"/>
      <c r="K23" s="9">
        <v>100</v>
      </c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653</v>
      </c>
      <c r="D24" s="9">
        <v>105</v>
      </c>
      <c r="E24" s="9">
        <v>100</v>
      </c>
      <c r="F24" s="9"/>
      <c r="G24" s="10">
        <v>17</v>
      </c>
      <c r="H24" s="10">
        <v>22</v>
      </c>
      <c r="I24" s="10"/>
      <c r="J24" s="9">
        <v>123</v>
      </c>
      <c r="K24" s="9">
        <v>700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1979</v>
      </c>
      <c r="D25" s="9">
        <v>1944</v>
      </c>
      <c r="E25" s="9">
        <v>700</v>
      </c>
      <c r="F25" s="74"/>
      <c r="G25" s="10">
        <v>1384</v>
      </c>
      <c r="H25" s="10">
        <v>289</v>
      </c>
      <c r="I25" s="75"/>
      <c r="J25" s="9">
        <v>1645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215</v>
      </c>
      <c r="D26" s="9"/>
      <c r="E26" s="9">
        <v>750</v>
      </c>
      <c r="F26" s="9"/>
      <c r="G26" s="10"/>
      <c r="H26" s="10"/>
      <c r="I26" s="44"/>
      <c r="J26" s="9"/>
      <c r="K26" s="9">
        <v>750</v>
      </c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140</v>
      </c>
      <c r="D27" s="76"/>
      <c r="E27" s="11"/>
      <c r="F27" s="76"/>
      <c r="G27" s="77"/>
      <c r="H27" s="12">
        <v>76</v>
      </c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41150</v>
      </c>
      <c r="D28" s="6">
        <f t="shared" si="2"/>
        <v>7137</v>
      </c>
      <c r="E28" s="6">
        <f t="shared" si="2"/>
        <v>17096</v>
      </c>
      <c r="F28" s="6">
        <f t="shared" si="2"/>
        <v>10355</v>
      </c>
      <c r="G28" s="6">
        <f t="shared" si="2"/>
        <v>3569</v>
      </c>
      <c r="H28" s="6">
        <f t="shared" si="2"/>
        <v>9442</v>
      </c>
      <c r="I28" s="6">
        <f t="shared" si="2"/>
        <v>5178</v>
      </c>
      <c r="J28" s="6">
        <f t="shared" si="2"/>
        <v>5420</v>
      </c>
      <c r="K28" s="6">
        <f t="shared" si="2"/>
        <v>18296</v>
      </c>
      <c r="L28" s="60">
        <f t="shared" si="2"/>
        <v>11789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>
        <v>13419</v>
      </c>
      <c r="D29" s="81"/>
      <c r="E29" s="7">
        <v>12000</v>
      </c>
      <c r="F29" s="81"/>
      <c r="G29" s="82"/>
      <c r="H29" s="8">
        <v>6866</v>
      </c>
      <c r="I29" s="82"/>
      <c r="J29" s="81"/>
      <c r="K29" s="7">
        <v>12000</v>
      </c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2316</v>
      </c>
      <c r="D30" s="74"/>
      <c r="E30" s="9">
        <v>1500</v>
      </c>
      <c r="F30" s="74"/>
      <c r="G30" s="75"/>
      <c r="H30" s="10">
        <v>1510</v>
      </c>
      <c r="I30" s="75"/>
      <c r="J30" s="74"/>
      <c r="K30" s="9">
        <v>1500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>
        <v>170</v>
      </c>
      <c r="F31" s="74"/>
      <c r="G31" s="75"/>
      <c r="H31" s="10"/>
      <c r="I31" s="75"/>
      <c r="J31" s="74"/>
      <c r="K31" s="9">
        <v>170</v>
      </c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80</v>
      </c>
      <c r="D32" s="74"/>
      <c r="E32" s="9">
        <v>12</v>
      </c>
      <c r="F32" s="74"/>
      <c r="G32" s="75"/>
      <c r="H32" s="10">
        <v>97</v>
      </c>
      <c r="I32" s="75"/>
      <c r="J32" s="74"/>
      <c r="K32" s="9">
        <v>12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162</v>
      </c>
      <c r="D33" s="74"/>
      <c r="E33" s="9"/>
      <c r="F33" s="74"/>
      <c r="G33" s="75"/>
      <c r="H33" s="10"/>
      <c r="I33" s="75"/>
      <c r="J33" s="74"/>
      <c r="K33" s="9">
        <v>1500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511</v>
      </c>
      <c r="D34" s="74"/>
      <c r="E34" s="9">
        <v>248</v>
      </c>
      <c r="F34" s="74"/>
      <c r="G34" s="75"/>
      <c r="H34" s="10">
        <v>262</v>
      </c>
      <c r="I34" s="75"/>
      <c r="J34" s="74"/>
      <c r="K34" s="9">
        <v>248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>
        <v>879</v>
      </c>
      <c r="D35" s="74"/>
      <c r="E35" s="9">
        <v>500</v>
      </c>
      <c r="F35" s="74"/>
      <c r="G35" s="75"/>
      <c r="H35" s="10">
        <v>492</v>
      </c>
      <c r="I35" s="75"/>
      <c r="J35" s="74"/>
      <c r="K35" s="9">
        <v>500</v>
      </c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>
        <v>32</v>
      </c>
      <c r="D36" s="74"/>
      <c r="E36" s="9"/>
      <c r="F36" s="74"/>
      <c r="G36" s="75"/>
      <c r="H36" s="10">
        <v>31</v>
      </c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>
        <v>984</v>
      </c>
      <c r="D37" s="76"/>
      <c r="E37" s="11"/>
      <c r="F37" s="76"/>
      <c r="G37" s="77"/>
      <c r="H37" s="12">
        <v>-833</v>
      </c>
      <c r="I37" s="77"/>
      <c r="J37" s="76"/>
      <c r="K37" s="11">
        <v>180</v>
      </c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22767</v>
      </c>
      <c r="D38" s="71">
        <v>7137</v>
      </c>
      <c r="E38" s="71">
        <v>2666</v>
      </c>
      <c r="F38" s="71">
        <v>10355</v>
      </c>
      <c r="G38" s="72">
        <v>3569</v>
      </c>
      <c r="H38" s="72">
        <v>1017</v>
      </c>
      <c r="I38" s="72">
        <v>5178</v>
      </c>
      <c r="J38" s="71">
        <v>5420</v>
      </c>
      <c r="K38" s="71">
        <v>2186</v>
      </c>
      <c r="L38" s="73">
        <v>11789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2482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1335</v>
      </c>
      <c r="H39" s="6">
        <f t="shared" si="3"/>
        <v>-2295</v>
      </c>
      <c r="I39" s="6">
        <f t="shared" si="3"/>
        <v>-578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/>
      <c r="D42" s="74"/>
      <c r="E42" s="9"/>
      <c r="F42" s="74"/>
      <c r="G42" s="74"/>
      <c r="H42" s="9"/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1537</v>
      </c>
      <c r="D43" s="74"/>
      <c r="E43" s="9"/>
      <c r="F43" s="74"/>
      <c r="G43" s="74"/>
      <c r="H43" s="9"/>
      <c r="I43" s="74"/>
      <c r="J43" s="75"/>
      <c r="K43" s="10">
        <v>1500</v>
      </c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162</v>
      </c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55.07</v>
      </c>
      <c r="D45" s="85"/>
      <c r="E45" s="16">
        <v>22.5</v>
      </c>
      <c r="F45" s="16">
        <v>32.5</v>
      </c>
      <c r="G45" s="85"/>
      <c r="H45" s="16">
        <v>22.563</v>
      </c>
      <c r="I45" s="16">
        <v>32.478</v>
      </c>
      <c r="J45" s="86"/>
      <c r="K45" s="17">
        <v>22.6</v>
      </c>
      <c r="L45" s="41">
        <v>32.5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21546.81919980631</v>
      </c>
      <c r="D46" s="51"/>
      <c r="E46" s="13"/>
      <c r="F46" s="50">
        <f>(((F17*1000)/F45)/12)</f>
        <v>18187.17948717949</v>
      </c>
      <c r="G46" s="13"/>
      <c r="H46" s="13"/>
      <c r="I46" s="50">
        <f>(((I17*1000)/I45)/6)</f>
        <v>20203.41975080567</v>
      </c>
      <c r="J46" s="49"/>
      <c r="K46" s="49"/>
      <c r="L46" s="14">
        <f>(((L17*1000)/L45)/12)</f>
        <v>21235.897435897434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2:L2"/>
    <mergeCell ref="A47:L47"/>
    <mergeCell ref="A48:L48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1:12" ht="15.7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48</v>
      </c>
      <c r="C4" s="21"/>
      <c r="D4" s="21"/>
      <c r="E4" s="21"/>
      <c r="F4" s="21"/>
      <c r="G4" s="21"/>
      <c r="H4" s="21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14093</v>
      </c>
      <c r="D8" s="6">
        <f t="shared" si="0"/>
        <v>2332</v>
      </c>
      <c r="E8" s="6">
        <f t="shared" si="0"/>
        <v>160</v>
      </c>
      <c r="F8" s="6">
        <f t="shared" si="0"/>
        <v>10655</v>
      </c>
      <c r="G8" s="6">
        <f t="shared" si="0"/>
        <v>1032</v>
      </c>
      <c r="H8" s="6">
        <f t="shared" si="0"/>
        <v>189</v>
      </c>
      <c r="I8" s="6">
        <f t="shared" si="0"/>
        <v>5484</v>
      </c>
      <c r="J8" s="6">
        <f t="shared" si="0"/>
        <v>2300</v>
      </c>
      <c r="K8" s="6">
        <f t="shared" si="0"/>
        <v>230</v>
      </c>
      <c r="L8" s="60">
        <f t="shared" si="0"/>
        <v>11012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747</v>
      </c>
      <c r="D9" s="7">
        <v>302</v>
      </c>
      <c r="E9" s="7"/>
      <c r="F9" s="7">
        <v>23</v>
      </c>
      <c r="G9" s="8">
        <v>71</v>
      </c>
      <c r="H9" s="8"/>
      <c r="I9" s="8">
        <v>25</v>
      </c>
      <c r="J9" s="7">
        <v>302</v>
      </c>
      <c r="K9" s="7"/>
      <c r="L9" s="58">
        <v>23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/>
      <c r="D10" s="9"/>
      <c r="E10" s="9"/>
      <c r="F10" s="74"/>
      <c r="G10" s="10"/>
      <c r="H10" s="10"/>
      <c r="I10" s="10"/>
      <c r="J10" s="9"/>
      <c r="K10" s="9"/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511</v>
      </c>
      <c r="D11" s="9">
        <v>595</v>
      </c>
      <c r="E11" s="9"/>
      <c r="F11" s="74"/>
      <c r="G11" s="10">
        <v>332</v>
      </c>
      <c r="H11" s="10"/>
      <c r="I11" s="75"/>
      <c r="J11" s="9">
        <v>595</v>
      </c>
      <c r="K11" s="9"/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231</v>
      </c>
      <c r="D13" s="9">
        <v>327</v>
      </c>
      <c r="E13" s="9">
        <v>120</v>
      </c>
      <c r="F13" s="9"/>
      <c r="G13" s="10">
        <v>139</v>
      </c>
      <c r="H13" s="10"/>
      <c r="I13" s="10"/>
      <c r="J13" s="9">
        <v>327</v>
      </c>
      <c r="K13" s="9">
        <v>165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32</v>
      </c>
      <c r="D14" s="9"/>
      <c r="E14" s="9"/>
      <c r="F14" s="9">
        <v>20</v>
      </c>
      <c r="G14" s="10"/>
      <c r="H14" s="10"/>
      <c r="I14" s="10">
        <v>29</v>
      </c>
      <c r="J14" s="9"/>
      <c r="K14" s="9"/>
      <c r="L14" s="39">
        <v>20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479</v>
      </c>
      <c r="D15" s="9">
        <v>406</v>
      </c>
      <c r="E15" s="9">
        <v>5</v>
      </c>
      <c r="F15" s="9">
        <v>5</v>
      </c>
      <c r="G15" s="10">
        <v>175</v>
      </c>
      <c r="H15" s="10"/>
      <c r="I15" s="10">
        <v>3</v>
      </c>
      <c r="J15" s="9">
        <v>431</v>
      </c>
      <c r="K15" s="9">
        <v>30</v>
      </c>
      <c r="L15" s="39">
        <v>5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8103</v>
      </c>
      <c r="D16" s="43">
        <f t="shared" si="1"/>
        <v>0</v>
      </c>
      <c r="E16" s="43">
        <f t="shared" si="1"/>
        <v>0</v>
      </c>
      <c r="F16" s="43">
        <f t="shared" si="1"/>
        <v>7676</v>
      </c>
      <c r="G16" s="43">
        <f t="shared" si="1"/>
        <v>0</v>
      </c>
      <c r="H16" s="43">
        <f t="shared" si="1"/>
        <v>0</v>
      </c>
      <c r="I16" s="43">
        <f t="shared" si="1"/>
        <v>3941</v>
      </c>
      <c r="J16" s="43">
        <f t="shared" si="1"/>
        <v>0</v>
      </c>
      <c r="K16" s="43">
        <f t="shared" si="1"/>
        <v>0</v>
      </c>
      <c r="L16" s="47">
        <f t="shared" si="1"/>
        <v>7938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7853</v>
      </c>
      <c r="D17" s="74"/>
      <c r="E17" s="9"/>
      <c r="F17" s="9">
        <v>7426</v>
      </c>
      <c r="G17" s="44"/>
      <c r="H17" s="10"/>
      <c r="I17" s="10">
        <v>3721</v>
      </c>
      <c r="J17" s="75"/>
      <c r="K17" s="10"/>
      <c r="L17" s="39">
        <v>7688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250</v>
      </c>
      <c r="D18" s="9"/>
      <c r="E18" s="9"/>
      <c r="F18" s="9">
        <v>250</v>
      </c>
      <c r="G18" s="44"/>
      <c r="H18" s="10"/>
      <c r="I18" s="10">
        <v>220</v>
      </c>
      <c r="J18" s="10"/>
      <c r="K18" s="10"/>
      <c r="L18" s="39">
        <v>250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2830</v>
      </c>
      <c r="D19" s="74"/>
      <c r="E19" s="9"/>
      <c r="F19" s="9">
        <v>2687</v>
      </c>
      <c r="G19" s="44"/>
      <c r="H19" s="10">
        <v>10</v>
      </c>
      <c r="I19" s="10">
        <v>1355</v>
      </c>
      <c r="J19" s="74"/>
      <c r="K19" s="9"/>
      <c r="L19" s="40">
        <v>2782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34</v>
      </c>
      <c r="D20" s="9"/>
      <c r="E20" s="9"/>
      <c r="F20" s="9">
        <v>29</v>
      </c>
      <c r="G20" s="10"/>
      <c r="H20" s="10"/>
      <c r="I20" s="10">
        <v>16</v>
      </c>
      <c r="J20" s="9"/>
      <c r="K20" s="9"/>
      <c r="L20" s="40">
        <v>29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157</v>
      </c>
      <c r="D21" s="9"/>
      <c r="E21" s="9"/>
      <c r="F21" s="9">
        <v>148</v>
      </c>
      <c r="G21" s="10"/>
      <c r="H21" s="10"/>
      <c r="I21" s="10">
        <v>74</v>
      </c>
      <c r="J21" s="9"/>
      <c r="K21" s="9"/>
      <c r="L21" s="40">
        <v>148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77</v>
      </c>
      <c r="D22" s="9"/>
      <c r="E22" s="9"/>
      <c r="F22" s="9">
        <v>67</v>
      </c>
      <c r="G22" s="10"/>
      <c r="H22" s="10"/>
      <c r="I22" s="10">
        <v>41</v>
      </c>
      <c r="J22" s="9"/>
      <c r="K22" s="9"/>
      <c r="L22" s="40">
        <v>67</v>
      </c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46</v>
      </c>
      <c r="D24" s="9">
        <v>72</v>
      </c>
      <c r="E24" s="9">
        <v>35</v>
      </c>
      <c r="F24" s="9"/>
      <c r="G24" s="10"/>
      <c r="H24" s="10">
        <v>179</v>
      </c>
      <c r="I24" s="10"/>
      <c r="J24" s="9">
        <v>72</v>
      </c>
      <c r="K24" s="9">
        <v>35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846</v>
      </c>
      <c r="D25" s="9">
        <v>630</v>
      </c>
      <c r="E25" s="9"/>
      <c r="F25" s="74"/>
      <c r="G25" s="10">
        <v>315</v>
      </c>
      <c r="H25" s="10"/>
      <c r="I25" s="75"/>
      <c r="J25" s="9">
        <v>573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14093</v>
      </c>
      <c r="D28" s="6">
        <f t="shared" si="2"/>
        <v>2332</v>
      </c>
      <c r="E28" s="6">
        <f t="shared" si="2"/>
        <v>160</v>
      </c>
      <c r="F28" s="6">
        <f t="shared" si="2"/>
        <v>10655</v>
      </c>
      <c r="G28" s="6">
        <f t="shared" si="2"/>
        <v>1166</v>
      </c>
      <c r="H28" s="6">
        <f t="shared" si="2"/>
        <v>328</v>
      </c>
      <c r="I28" s="6">
        <f t="shared" si="2"/>
        <v>5328</v>
      </c>
      <c r="J28" s="6">
        <f t="shared" si="2"/>
        <v>2300</v>
      </c>
      <c r="K28" s="6">
        <f t="shared" si="2"/>
        <v>230</v>
      </c>
      <c r="L28" s="60">
        <f t="shared" si="2"/>
        <v>11012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/>
      <c r="D30" s="74"/>
      <c r="E30" s="9"/>
      <c r="F30" s="74"/>
      <c r="G30" s="75"/>
      <c r="H30" s="10"/>
      <c r="I30" s="75"/>
      <c r="J30" s="74"/>
      <c r="K30" s="9"/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76</v>
      </c>
      <c r="D32" s="74"/>
      <c r="E32" s="9">
        <v>30</v>
      </c>
      <c r="F32" s="74"/>
      <c r="G32" s="75"/>
      <c r="H32" s="10">
        <v>73</v>
      </c>
      <c r="I32" s="75"/>
      <c r="J32" s="74"/>
      <c r="K32" s="9">
        <v>70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43</v>
      </c>
      <c r="D33" s="74"/>
      <c r="E33" s="9"/>
      <c r="F33" s="74"/>
      <c r="G33" s="75"/>
      <c r="H33" s="10"/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161</v>
      </c>
      <c r="D34" s="74"/>
      <c r="E34" s="9">
        <v>130</v>
      </c>
      <c r="F34" s="74"/>
      <c r="G34" s="75"/>
      <c r="H34" s="10">
        <v>255</v>
      </c>
      <c r="I34" s="75"/>
      <c r="J34" s="74"/>
      <c r="K34" s="9">
        <v>160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13813</v>
      </c>
      <c r="D38" s="71">
        <v>2332</v>
      </c>
      <c r="E38" s="71"/>
      <c r="F38" s="71">
        <v>10655</v>
      </c>
      <c r="G38" s="72">
        <v>1166</v>
      </c>
      <c r="H38" s="72"/>
      <c r="I38" s="72">
        <v>5328</v>
      </c>
      <c r="J38" s="71">
        <v>2300</v>
      </c>
      <c r="K38" s="71"/>
      <c r="L38" s="73">
        <v>11012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134</v>
      </c>
      <c r="H39" s="6">
        <f t="shared" si="3"/>
        <v>139</v>
      </c>
      <c r="I39" s="6">
        <f t="shared" si="3"/>
        <v>-156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/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160</v>
      </c>
      <c r="D42" s="74"/>
      <c r="E42" s="9"/>
      <c r="F42" s="74"/>
      <c r="G42" s="74"/>
      <c r="H42" s="9"/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/>
      <c r="D43" s="74"/>
      <c r="E43" s="9"/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/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30.5</v>
      </c>
      <c r="D45" s="85"/>
      <c r="E45" s="16"/>
      <c r="F45" s="16">
        <v>30.6</v>
      </c>
      <c r="G45" s="85"/>
      <c r="H45" s="16"/>
      <c r="I45" s="16">
        <v>29.51</v>
      </c>
      <c r="J45" s="86"/>
      <c r="K45" s="17"/>
      <c r="L45" s="41">
        <v>30.5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21456.284153005465</v>
      </c>
      <c r="D46" s="51"/>
      <c r="E46" s="13"/>
      <c r="F46" s="50">
        <f>(((F17*1000)/F45)/12)</f>
        <v>20223.311546840956</v>
      </c>
      <c r="G46" s="13"/>
      <c r="H46" s="13"/>
      <c r="I46" s="50">
        <f>(((I17*1000)/I45)/6)</f>
        <v>21015.474980232688</v>
      </c>
      <c r="J46" s="49"/>
      <c r="K46" s="49"/>
      <c r="L46" s="14">
        <f>(((L17*1000)/L45)/12)</f>
        <v>21005.464480874318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2:L2"/>
    <mergeCell ref="A47:L47"/>
    <mergeCell ref="A48:L48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49</v>
      </c>
      <c r="C4" s="21"/>
      <c r="D4" s="21"/>
      <c r="E4" s="21"/>
      <c r="F4" s="21"/>
      <c r="G4" s="21"/>
      <c r="H4" s="21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28752</v>
      </c>
      <c r="D8" s="6">
        <f t="shared" si="0"/>
        <v>4254</v>
      </c>
      <c r="E8" s="6">
        <f t="shared" si="0"/>
        <v>1164</v>
      </c>
      <c r="F8" s="6">
        <f t="shared" si="0"/>
        <v>21548</v>
      </c>
      <c r="G8" s="6">
        <f t="shared" si="0"/>
        <v>1991</v>
      </c>
      <c r="H8" s="6">
        <f t="shared" si="0"/>
        <v>705</v>
      </c>
      <c r="I8" s="6">
        <f t="shared" si="0"/>
        <v>10497</v>
      </c>
      <c r="J8" s="6">
        <f t="shared" si="0"/>
        <v>4032</v>
      </c>
      <c r="K8" s="6">
        <f t="shared" si="0"/>
        <v>1028</v>
      </c>
      <c r="L8" s="60">
        <f t="shared" si="0"/>
        <v>22280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1692</v>
      </c>
      <c r="D9" s="7">
        <v>831</v>
      </c>
      <c r="E9" s="7">
        <v>195</v>
      </c>
      <c r="F9" s="7">
        <v>90</v>
      </c>
      <c r="G9" s="8">
        <v>233</v>
      </c>
      <c r="H9" s="8">
        <v>71</v>
      </c>
      <c r="I9" s="8">
        <v>48</v>
      </c>
      <c r="J9" s="7">
        <v>711</v>
      </c>
      <c r="K9" s="7">
        <v>195</v>
      </c>
      <c r="L9" s="58">
        <v>90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/>
      <c r="D10" s="9"/>
      <c r="E10" s="9"/>
      <c r="F10" s="74"/>
      <c r="G10" s="10"/>
      <c r="H10" s="10"/>
      <c r="I10" s="10"/>
      <c r="J10" s="9"/>
      <c r="K10" s="9"/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1143</v>
      </c>
      <c r="D11" s="9">
        <v>1223</v>
      </c>
      <c r="E11" s="9">
        <v>35</v>
      </c>
      <c r="F11" s="74"/>
      <c r="G11" s="10">
        <v>679</v>
      </c>
      <c r="H11" s="10">
        <v>5</v>
      </c>
      <c r="I11" s="75"/>
      <c r="J11" s="9">
        <v>1223</v>
      </c>
      <c r="K11" s="9">
        <v>37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872</v>
      </c>
      <c r="D13" s="9">
        <v>232</v>
      </c>
      <c r="E13" s="9">
        <v>94</v>
      </c>
      <c r="F13" s="9"/>
      <c r="G13" s="10">
        <v>17</v>
      </c>
      <c r="H13" s="10">
        <v>94</v>
      </c>
      <c r="I13" s="10"/>
      <c r="J13" s="9">
        <v>254</v>
      </c>
      <c r="K13" s="9"/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563</v>
      </c>
      <c r="D14" s="9"/>
      <c r="E14" s="9">
        <v>478</v>
      </c>
      <c r="F14" s="9">
        <v>81</v>
      </c>
      <c r="G14" s="10"/>
      <c r="H14" s="10">
        <v>467</v>
      </c>
      <c r="I14" s="10">
        <v>49</v>
      </c>
      <c r="J14" s="9"/>
      <c r="K14" s="9">
        <v>478</v>
      </c>
      <c r="L14" s="39">
        <v>81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1387</v>
      </c>
      <c r="D15" s="9">
        <v>988</v>
      </c>
      <c r="E15" s="9">
        <v>310</v>
      </c>
      <c r="F15" s="9">
        <v>64</v>
      </c>
      <c r="G15" s="10">
        <v>544</v>
      </c>
      <c r="H15" s="10">
        <v>60</v>
      </c>
      <c r="I15" s="10">
        <v>35</v>
      </c>
      <c r="J15" s="9">
        <v>988</v>
      </c>
      <c r="K15" s="9">
        <v>310</v>
      </c>
      <c r="L15" s="39">
        <v>64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16010</v>
      </c>
      <c r="D16" s="43">
        <f t="shared" si="1"/>
        <v>0</v>
      </c>
      <c r="E16" s="43">
        <f t="shared" si="1"/>
        <v>44</v>
      </c>
      <c r="F16" s="43">
        <f t="shared" si="1"/>
        <v>15493</v>
      </c>
      <c r="G16" s="43">
        <f t="shared" si="1"/>
        <v>0</v>
      </c>
      <c r="H16" s="43">
        <f t="shared" si="1"/>
        <v>0</v>
      </c>
      <c r="I16" s="43">
        <f t="shared" si="1"/>
        <v>7554</v>
      </c>
      <c r="J16" s="43">
        <f t="shared" si="1"/>
        <v>0</v>
      </c>
      <c r="K16" s="43">
        <f t="shared" si="1"/>
        <v>0</v>
      </c>
      <c r="L16" s="47">
        <f t="shared" si="1"/>
        <v>16034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15860</v>
      </c>
      <c r="D17" s="74"/>
      <c r="E17" s="9">
        <v>44</v>
      </c>
      <c r="F17" s="9">
        <v>15343</v>
      </c>
      <c r="G17" s="44"/>
      <c r="H17" s="10"/>
      <c r="I17" s="10">
        <v>7465</v>
      </c>
      <c r="J17" s="75"/>
      <c r="K17" s="10"/>
      <c r="L17" s="39">
        <v>15884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150</v>
      </c>
      <c r="D18" s="9"/>
      <c r="E18" s="9"/>
      <c r="F18" s="9">
        <v>150</v>
      </c>
      <c r="G18" s="44"/>
      <c r="H18" s="10"/>
      <c r="I18" s="10">
        <v>89</v>
      </c>
      <c r="J18" s="10"/>
      <c r="K18" s="10"/>
      <c r="L18" s="39">
        <v>150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5572</v>
      </c>
      <c r="D19" s="74"/>
      <c r="E19" s="9"/>
      <c r="F19" s="9">
        <v>5423</v>
      </c>
      <c r="G19" s="44"/>
      <c r="H19" s="10"/>
      <c r="I19" s="10">
        <v>2627</v>
      </c>
      <c r="J19" s="74"/>
      <c r="K19" s="9"/>
      <c r="L19" s="40">
        <v>5614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67</v>
      </c>
      <c r="D20" s="9"/>
      <c r="E20" s="9"/>
      <c r="F20" s="9">
        <v>62</v>
      </c>
      <c r="G20" s="10"/>
      <c r="H20" s="10"/>
      <c r="I20" s="10">
        <v>31</v>
      </c>
      <c r="J20" s="9"/>
      <c r="K20" s="9"/>
      <c r="L20" s="40">
        <v>62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332</v>
      </c>
      <c r="D21" s="9"/>
      <c r="E21" s="9"/>
      <c r="F21" s="9">
        <v>335</v>
      </c>
      <c r="G21" s="10"/>
      <c r="H21" s="10"/>
      <c r="I21" s="10">
        <v>153</v>
      </c>
      <c r="J21" s="9"/>
      <c r="K21" s="9"/>
      <c r="L21" s="40">
        <v>335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/>
      <c r="E22" s="9"/>
      <c r="F22" s="9"/>
      <c r="G22" s="10"/>
      <c r="H22" s="10"/>
      <c r="I22" s="10"/>
      <c r="J22" s="9"/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>
        <v>8</v>
      </c>
      <c r="E23" s="9"/>
      <c r="F23" s="74"/>
      <c r="G23" s="10">
        <v>5</v>
      </c>
      <c r="H23" s="10"/>
      <c r="I23" s="75"/>
      <c r="J23" s="9">
        <v>8</v>
      </c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76</v>
      </c>
      <c r="D24" s="9">
        <v>51</v>
      </c>
      <c r="E24" s="9">
        <v>8</v>
      </c>
      <c r="F24" s="9"/>
      <c r="G24" s="10">
        <v>22</v>
      </c>
      <c r="H24" s="10">
        <v>8</v>
      </c>
      <c r="I24" s="10"/>
      <c r="J24" s="9">
        <v>51</v>
      </c>
      <c r="K24" s="9">
        <v>8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1038</v>
      </c>
      <c r="D25" s="9">
        <v>921</v>
      </c>
      <c r="E25" s="9"/>
      <c r="F25" s="74"/>
      <c r="G25" s="10">
        <v>491</v>
      </c>
      <c r="H25" s="10"/>
      <c r="I25" s="75"/>
      <c r="J25" s="9">
        <v>797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28753</v>
      </c>
      <c r="D28" s="6">
        <f t="shared" si="2"/>
        <v>4254</v>
      </c>
      <c r="E28" s="6">
        <f t="shared" si="2"/>
        <v>1164</v>
      </c>
      <c r="F28" s="6">
        <f t="shared" si="2"/>
        <v>21548</v>
      </c>
      <c r="G28" s="6">
        <f t="shared" si="2"/>
        <v>2127</v>
      </c>
      <c r="H28" s="6">
        <f t="shared" si="2"/>
        <v>864</v>
      </c>
      <c r="I28" s="6">
        <f t="shared" si="2"/>
        <v>12829</v>
      </c>
      <c r="J28" s="6">
        <f t="shared" si="2"/>
        <v>4032</v>
      </c>
      <c r="K28" s="6">
        <f t="shared" si="2"/>
        <v>1028</v>
      </c>
      <c r="L28" s="60">
        <f t="shared" si="2"/>
        <v>22280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720</v>
      </c>
      <c r="D30" s="74"/>
      <c r="E30" s="9">
        <v>717</v>
      </c>
      <c r="F30" s="74"/>
      <c r="G30" s="75"/>
      <c r="H30" s="10">
        <v>612</v>
      </c>
      <c r="I30" s="75"/>
      <c r="J30" s="74"/>
      <c r="K30" s="9">
        <v>717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71</v>
      </c>
      <c r="D32" s="74"/>
      <c r="E32" s="9">
        <v>76</v>
      </c>
      <c r="F32" s="74"/>
      <c r="G32" s="75"/>
      <c r="H32" s="10">
        <v>41</v>
      </c>
      <c r="I32" s="75"/>
      <c r="J32" s="74"/>
      <c r="K32" s="9">
        <v>76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866</v>
      </c>
      <c r="D33" s="74"/>
      <c r="E33" s="9">
        <v>136</v>
      </c>
      <c r="F33" s="74"/>
      <c r="G33" s="75"/>
      <c r="H33" s="10">
        <v>67</v>
      </c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306</v>
      </c>
      <c r="D34" s="74"/>
      <c r="E34" s="9">
        <v>235</v>
      </c>
      <c r="F34" s="74"/>
      <c r="G34" s="75"/>
      <c r="H34" s="10">
        <v>144</v>
      </c>
      <c r="I34" s="75"/>
      <c r="J34" s="74"/>
      <c r="K34" s="9">
        <v>235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>
        <v>50</v>
      </c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26740</v>
      </c>
      <c r="D38" s="71">
        <v>4254</v>
      </c>
      <c r="E38" s="71"/>
      <c r="F38" s="71">
        <v>21548</v>
      </c>
      <c r="G38" s="72">
        <v>2127</v>
      </c>
      <c r="H38" s="72"/>
      <c r="I38" s="72">
        <v>12829</v>
      </c>
      <c r="J38" s="71">
        <v>4032</v>
      </c>
      <c r="K38" s="71"/>
      <c r="L38" s="73">
        <v>22280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1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136</v>
      </c>
      <c r="H39" s="6">
        <f t="shared" si="3"/>
        <v>159</v>
      </c>
      <c r="I39" s="6">
        <f t="shared" si="3"/>
        <v>2332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>
        <v>60</v>
      </c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1182</v>
      </c>
      <c r="D42" s="74"/>
      <c r="E42" s="9">
        <v>266</v>
      </c>
      <c r="F42" s="74"/>
      <c r="G42" s="74"/>
      <c r="H42" s="9">
        <v>67</v>
      </c>
      <c r="I42" s="74"/>
      <c r="J42" s="75"/>
      <c r="K42" s="10">
        <v>844</v>
      </c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152</v>
      </c>
      <c r="D43" s="74"/>
      <c r="E43" s="9">
        <v>26</v>
      </c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60</v>
      </c>
      <c r="D44" s="74"/>
      <c r="E44" s="9">
        <v>44</v>
      </c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61</v>
      </c>
      <c r="D45" s="85"/>
      <c r="E45" s="16"/>
      <c r="F45" s="16">
        <v>58.1</v>
      </c>
      <c r="G45" s="85"/>
      <c r="H45" s="16"/>
      <c r="I45" s="16">
        <v>58.778</v>
      </c>
      <c r="J45" s="86"/>
      <c r="K45" s="17"/>
      <c r="L45" s="41">
        <v>59.1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21666.666666666668</v>
      </c>
      <c r="D46" s="51"/>
      <c r="E46" s="13"/>
      <c r="F46" s="50">
        <f>(((F17*1000)/F45)/12)</f>
        <v>22006.597819850835</v>
      </c>
      <c r="G46" s="13"/>
      <c r="H46" s="13"/>
      <c r="I46" s="50">
        <f>(((I17*1000)/I45)/6)</f>
        <v>21167.216759104882</v>
      </c>
      <c r="J46" s="49"/>
      <c r="K46" s="49"/>
      <c r="L46" s="14">
        <f>(((L17*1000)/L45)/12)</f>
        <v>22397.067117879298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50</v>
      </c>
      <c r="C4" s="21"/>
      <c r="D4" s="21"/>
      <c r="E4" s="21"/>
      <c r="F4" s="21"/>
      <c r="G4" s="21"/>
      <c r="H4" s="21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43788</v>
      </c>
      <c r="D8" s="6">
        <f t="shared" si="0"/>
        <v>9611</v>
      </c>
      <c r="E8" s="6">
        <f t="shared" si="0"/>
        <v>6025</v>
      </c>
      <c r="F8" s="6">
        <f t="shared" si="0"/>
        <v>20735</v>
      </c>
      <c r="G8" s="6">
        <f t="shared" si="0"/>
        <v>4537</v>
      </c>
      <c r="H8" s="6">
        <f t="shared" si="0"/>
        <v>2927</v>
      </c>
      <c r="I8" s="6">
        <f t="shared" si="0"/>
        <v>11001</v>
      </c>
      <c r="J8" s="6">
        <f t="shared" si="0"/>
        <v>9276</v>
      </c>
      <c r="K8" s="6">
        <f t="shared" si="0"/>
        <v>6800</v>
      </c>
      <c r="L8" s="60">
        <f t="shared" si="0"/>
        <v>20494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4701</v>
      </c>
      <c r="D9" s="7">
        <v>910</v>
      </c>
      <c r="E9" s="7">
        <v>3218</v>
      </c>
      <c r="F9" s="7">
        <v>206</v>
      </c>
      <c r="G9" s="8">
        <v>352</v>
      </c>
      <c r="H9" s="8">
        <v>1468</v>
      </c>
      <c r="I9" s="8">
        <v>109</v>
      </c>
      <c r="J9" s="7">
        <v>894</v>
      </c>
      <c r="K9" s="7">
        <v>3321</v>
      </c>
      <c r="L9" s="58">
        <v>206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2513</v>
      </c>
      <c r="D10" s="9"/>
      <c r="E10" s="9">
        <v>2337</v>
      </c>
      <c r="F10" s="74"/>
      <c r="G10" s="10"/>
      <c r="H10" s="10">
        <v>1218</v>
      </c>
      <c r="I10" s="10"/>
      <c r="J10" s="9"/>
      <c r="K10" s="9">
        <v>2351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2519</v>
      </c>
      <c r="D11" s="9">
        <v>1615</v>
      </c>
      <c r="E11" s="9">
        <v>1240</v>
      </c>
      <c r="F11" s="74"/>
      <c r="G11" s="10">
        <v>605</v>
      </c>
      <c r="H11" s="10">
        <v>666</v>
      </c>
      <c r="I11" s="75"/>
      <c r="J11" s="9">
        <v>1563</v>
      </c>
      <c r="K11" s="9">
        <v>1240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2088</v>
      </c>
      <c r="D13" s="9">
        <v>632</v>
      </c>
      <c r="E13" s="9">
        <v>770</v>
      </c>
      <c r="F13" s="9"/>
      <c r="G13" s="10">
        <v>272</v>
      </c>
      <c r="H13" s="10">
        <v>318</v>
      </c>
      <c r="I13" s="10"/>
      <c r="J13" s="9">
        <v>622</v>
      </c>
      <c r="K13" s="9">
        <v>1248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202</v>
      </c>
      <c r="D14" s="9"/>
      <c r="E14" s="9"/>
      <c r="F14" s="9">
        <v>55</v>
      </c>
      <c r="G14" s="10"/>
      <c r="H14" s="10"/>
      <c r="I14" s="10">
        <v>29</v>
      </c>
      <c r="J14" s="9"/>
      <c r="K14" s="9"/>
      <c r="L14" s="39">
        <v>55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2964</v>
      </c>
      <c r="D15" s="9">
        <v>1960</v>
      </c>
      <c r="E15" s="9">
        <v>650</v>
      </c>
      <c r="F15" s="9">
        <v>54</v>
      </c>
      <c r="G15" s="10">
        <v>689</v>
      </c>
      <c r="H15" s="10">
        <v>416</v>
      </c>
      <c r="I15" s="10">
        <v>29</v>
      </c>
      <c r="J15" s="9">
        <v>1898</v>
      </c>
      <c r="K15" s="9">
        <v>650</v>
      </c>
      <c r="L15" s="39">
        <v>54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19090</v>
      </c>
      <c r="D16" s="43">
        <f t="shared" si="1"/>
        <v>15</v>
      </c>
      <c r="E16" s="43">
        <f t="shared" si="1"/>
        <v>60</v>
      </c>
      <c r="F16" s="43">
        <f t="shared" si="1"/>
        <v>14914</v>
      </c>
      <c r="G16" s="43">
        <f t="shared" si="1"/>
        <v>0</v>
      </c>
      <c r="H16" s="43">
        <f t="shared" si="1"/>
        <v>17</v>
      </c>
      <c r="I16" s="43">
        <f t="shared" si="1"/>
        <v>7951</v>
      </c>
      <c r="J16" s="43">
        <f t="shared" si="1"/>
        <v>15</v>
      </c>
      <c r="K16" s="43">
        <f t="shared" si="1"/>
        <v>250</v>
      </c>
      <c r="L16" s="47">
        <f t="shared" si="1"/>
        <v>14641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17991</v>
      </c>
      <c r="D17" s="74"/>
      <c r="E17" s="9"/>
      <c r="F17" s="9">
        <v>14320</v>
      </c>
      <c r="G17" s="44"/>
      <c r="H17" s="10"/>
      <c r="I17" s="10">
        <v>7613</v>
      </c>
      <c r="J17" s="75"/>
      <c r="K17" s="10">
        <v>250</v>
      </c>
      <c r="L17" s="39">
        <v>14441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1099</v>
      </c>
      <c r="D18" s="9">
        <v>15</v>
      </c>
      <c r="E18" s="9">
        <v>60</v>
      </c>
      <c r="F18" s="9">
        <v>594</v>
      </c>
      <c r="G18" s="44"/>
      <c r="H18" s="10">
        <v>17</v>
      </c>
      <c r="I18" s="10">
        <v>338</v>
      </c>
      <c r="J18" s="10">
        <v>15</v>
      </c>
      <c r="K18" s="10"/>
      <c r="L18" s="39">
        <v>200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6378</v>
      </c>
      <c r="D19" s="74"/>
      <c r="E19" s="9"/>
      <c r="F19" s="9">
        <v>5160</v>
      </c>
      <c r="G19" s="44"/>
      <c r="H19" s="10"/>
      <c r="I19" s="10">
        <v>2689</v>
      </c>
      <c r="J19" s="74"/>
      <c r="K19" s="9"/>
      <c r="L19" s="40">
        <v>5199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79</v>
      </c>
      <c r="D20" s="9"/>
      <c r="E20" s="9"/>
      <c r="F20" s="9">
        <v>60</v>
      </c>
      <c r="G20" s="10"/>
      <c r="H20" s="10"/>
      <c r="I20" s="10">
        <v>34</v>
      </c>
      <c r="J20" s="9"/>
      <c r="K20" s="9"/>
      <c r="L20" s="40">
        <v>59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461</v>
      </c>
      <c r="D21" s="9"/>
      <c r="E21" s="9"/>
      <c r="F21" s="9">
        <v>286</v>
      </c>
      <c r="G21" s="10"/>
      <c r="H21" s="10">
        <v>17</v>
      </c>
      <c r="I21" s="10">
        <v>160</v>
      </c>
      <c r="J21" s="9"/>
      <c r="K21" s="9"/>
      <c r="L21" s="40">
        <v>280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18</v>
      </c>
      <c r="D22" s="9">
        <v>22</v>
      </c>
      <c r="E22" s="9"/>
      <c r="F22" s="9"/>
      <c r="G22" s="10"/>
      <c r="H22" s="10"/>
      <c r="I22" s="10"/>
      <c r="J22" s="9">
        <v>22</v>
      </c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>
        <v>559</v>
      </c>
      <c r="D23" s="9">
        <v>401</v>
      </c>
      <c r="E23" s="9">
        <v>76</v>
      </c>
      <c r="F23" s="74"/>
      <c r="G23" s="10">
        <v>392</v>
      </c>
      <c r="H23" s="10"/>
      <c r="I23" s="75"/>
      <c r="J23" s="9">
        <v>401</v>
      </c>
      <c r="K23" s="9">
        <v>80</v>
      </c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171</v>
      </c>
      <c r="D24" s="9">
        <v>37</v>
      </c>
      <c r="E24" s="9">
        <v>2</v>
      </c>
      <c r="F24" s="9"/>
      <c r="G24" s="10">
        <v>47</v>
      </c>
      <c r="H24" s="10">
        <v>25</v>
      </c>
      <c r="I24" s="10"/>
      <c r="J24" s="9">
        <v>37</v>
      </c>
      <c r="K24" s="9">
        <v>2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4558</v>
      </c>
      <c r="D25" s="9">
        <v>4019</v>
      </c>
      <c r="E25" s="9"/>
      <c r="F25" s="74"/>
      <c r="G25" s="10">
        <v>2180</v>
      </c>
      <c r="H25" s="10"/>
      <c r="I25" s="75"/>
      <c r="J25" s="9">
        <v>3824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/>
      <c r="E26" s="9">
        <v>9</v>
      </c>
      <c r="F26" s="9"/>
      <c r="G26" s="10"/>
      <c r="H26" s="10"/>
      <c r="I26" s="44"/>
      <c r="J26" s="9"/>
      <c r="K26" s="9">
        <v>9</v>
      </c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180</v>
      </c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44592</v>
      </c>
      <c r="D28" s="6">
        <f t="shared" si="2"/>
        <v>9611</v>
      </c>
      <c r="E28" s="6">
        <f t="shared" si="2"/>
        <v>6025</v>
      </c>
      <c r="F28" s="6">
        <f t="shared" si="2"/>
        <v>20735</v>
      </c>
      <c r="G28" s="6">
        <f t="shared" si="2"/>
        <v>4806</v>
      </c>
      <c r="H28" s="6">
        <f t="shared" si="2"/>
        <v>3932</v>
      </c>
      <c r="I28" s="6">
        <f t="shared" si="2"/>
        <v>10368</v>
      </c>
      <c r="J28" s="6">
        <f t="shared" si="2"/>
        <v>9276</v>
      </c>
      <c r="K28" s="6">
        <f t="shared" si="2"/>
        <v>6800</v>
      </c>
      <c r="L28" s="60">
        <f t="shared" si="2"/>
        <v>20494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>
        <v>1</v>
      </c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5714</v>
      </c>
      <c r="D30" s="74"/>
      <c r="E30" s="9">
        <v>5323</v>
      </c>
      <c r="F30" s="74"/>
      <c r="G30" s="75"/>
      <c r="H30" s="10">
        <v>2979</v>
      </c>
      <c r="I30" s="75"/>
      <c r="J30" s="74"/>
      <c r="K30" s="9">
        <v>5150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285</v>
      </c>
      <c r="D32" s="74"/>
      <c r="E32" s="9">
        <v>140</v>
      </c>
      <c r="F32" s="74"/>
      <c r="G32" s="75"/>
      <c r="H32" s="10">
        <v>228</v>
      </c>
      <c r="I32" s="75"/>
      <c r="J32" s="74"/>
      <c r="K32" s="9">
        <v>140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263</v>
      </c>
      <c r="D33" s="74"/>
      <c r="E33" s="9"/>
      <c r="F33" s="74"/>
      <c r="G33" s="75"/>
      <c r="H33" s="10"/>
      <c r="I33" s="75"/>
      <c r="J33" s="74"/>
      <c r="K33" s="9">
        <v>250</v>
      </c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1121</v>
      </c>
      <c r="D34" s="74"/>
      <c r="E34" s="9">
        <v>562</v>
      </c>
      <c r="F34" s="74"/>
      <c r="G34" s="75"/>
      <c r="H34" s="10">
        <v>682</v>
      </c>
      <c r="I34" s="75"/>
      <c r="J34" s="74"/>
      <c r="K34" s="9">
        <v>1260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/>
      <c r="D35" s="74"/>
      <c r="E35" s="9"/>
      <c r="F35" s="74"/>
      <c r="G35" s="75"/>
      <c r="H35" s="10"/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>
        <v>11</v>
      </c>
      <c r="D36" s="74"/>
      <c r="E36" s="9"/>
      <c r="F36" s="74"/>
      <c r="G36" s="75"/>
      <c r="H36" s="10">
        <v>15</v>
      </c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>
        <v>6</v>
      </c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37191</v>
      </c>
      <c r="D38" s="71">
        <v>9611</v>
      </c>
      <c r="E38" s="71"/>
      <c r="F38" s="71">
        <v>20735</v>
      </c>
      <c r="G38" s="72">
        <v>4806</v>
      </c>
      <c r="H38" s="72">
        <v>28</v>
      </c>
      <c r="I38" s="72">
        <v>10368</v>
      </c>
      <c r="J38" s="71">
        <v>9276</v>
      </c>
      <c r="K38" s="71"/>
      <c r="L38" s="73">
        <v>20494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624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269</v>
      </c>
      <c r="H39" s="6">
        <f t="shared" si="3"/>
        <v>1005</v>
      </c>
      <c r="I39" s="6">
        <f t="shared" si="3"/>
        <v>-633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>
        <v>480</v>
      </c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909</v>
      </c>
      <c r="D42" s="74"/>
      <c r="E42" s="9"/>
      <c r="F42" s="74"/>
      <c r="G42" s="74"/>
      <c r="H42" s="9">
        <v>722</v>
      </c>
      <c r="I42" s="74"/>
      <c r="J42" s="75"/>
      <c r="K42" s="10">
        <v>4600</v>
      </c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7</v>
      </c>
      <c r="D43" s="74"/>
      <c r="E43" s="9"/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256</v>
      </c>
      <c r="D44" s="74"/>
      <c r="E44" s="9"/>
      <c r="F44" s="74"/>
      <c r="G44" s="74"/>
      <c r="H44" s="9"/>
      <c r="I44" s="74"/>
      <c r="J44" s="75"/>
      <c r="K44" s="10">
        <v>250</v>
      </c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79.06</v>
      </c>
      <c r="D45" s="85"/>
      <c r="E45" s="16"/>
      <c r="F45" s="16">
        <v>63.3</v>
      </c>
      <c r="G45" s="85"/>
      <c r="H45" s="16"/>
      <c r="I45" s="16">
        <v>63.3</v>
      </c>
      <c r="J45" s="86"/>
      <c r="K45" s="17"/>
      <c r="L45" s="41">
        <v>61.6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18963.445484442196</v>
      </c>
      <c r="D46" s="51"/>
      <c r="E46" s="13"/>
      <c r="F46" s="50">
        <f>(((F17*1000)/F45)/12)</f>
        <v>18852.027382833072</v>
      </c>
      <c r="G46" s="13"/>
      <c r="H46" s="13"/>
      <c r="I46" s="50">
        <f>(((I17*1000)/I45)/6)</f>
        <v>20044.76040021064</v>
      </c>
      <c r="J46" s="49"/>
      <c r="K46" s="49"/>
      <c r="L46" s="14">
        <f>(((L17*1000)/L45)/12)</f>
        <v>19535.984848484848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3" ht="12.75">
      <c r="B53" s="1" t="s">
        <v>41</v>
      </c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51</v>
      </c>
      <c r="C4" s="21"/>
      <c r="D4" s="21"/>
      <c r="E4" s="21"/>
      <c r="F4" s="21"/>
      <c r="G4" s="21"/>
      <c r="H4" s="21"/>
    </row>
    <row r="5" spans="2:14" ht="13.5" thickBot="1">
      <c r="B5" s="2" t="s">
        <v>52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20220</v>
      </c>
      <c r="D8" s="6">
        <f t="shared" si="0"/>
        <v>3325</v>
      </c>
      <c r="E8" s="6">
        <f t="shared" si="0"/>
        <v>1214</v>
      </c>
      <c r="F8" s="6">
        <f t="shared" si="0"/>
        <v>13835</v>
      </c>
      <c r="G8" s="6">
        <f t="shared" si="0"/>
        <v>1663</v>
      </c>
      <c r="H8" s="6">
        <f t="shared" si="0"/>
        <v>824</v>
      </c>
      <c r="I8" s="6">
        <f t="shared" si="0"/>
        <v>6898</v>
      </c>
      <c r="J8" s="6">
        <f t="shared" si="0"/>
        <v>3089</v>
      </c>
      <c r="K8" s="6">
        <f t="shared" si="0"/>
        <v>960</v>
      </c>
      <c r="L8" s="60">
        <f t="shared" si="0"/>
        <v>14211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1594</v>
      </c>
      <c r="D9" s="7">
        <v>737</v>
      </c>
      <c r="E9" s="7">
        <v>462</v>
      </c>
      <c r="F9" s="7">
        <v>34</v>
      </c>
      <c r="G9" s="8">
        <v>317</v>
      </c>
      <c r="H9" s="8">
        <v>244</v>
      </c>
      <c r="I9" s="8">
        <v>17</v>
      </c>
      <c r="J9" s="7">
        <v>585</v>
      </c>
      <c r="K9" s="7">
        <v>480</v>
      </c>
      <c r="L9" s="58">
        <v>35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315</v>
      </c>
      <c r="D10" s="9"/>
      <c r="E10" s="9">
        <v>450</v>
      </c>
      <c r="F10" s="74"/>
      <c r="G10" s="10"/>
      <c r="H10" s="10">
        <v>205</v>
      </c>
      <c r="I10" s="10"/>
      <c r="J10" s="9"/>
      <c r="K10" s="9">
        <v>470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942</v>
      </c>
      <c r="D11" s="9">
        <v>1080</v>
      </c>
      <c r="E11" s="9"/>
      <c r="F11" s="74"/>
      <c r="G11" s="10">
        <v>568</v>
      </c>
      <c r="H11" s="10"/>
      <c r="I11" s="75"/>
      <c r="J11" s="9">
        <v>1080</v>
      </c>
      <c r="K11" s="9">
        <v>55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/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v>610</v>
      </c>
      <c r="D13" s="9">
        <v>175</v>
      </c>
      <c r="E13" s="9"/>
      <c r="F13" s="9"/>
      <c r="G13" s="10">
        <v>88</v>
      </c>
      <c r="H13" s="10">
        <v>11</v>
      </c>
      <c r="I13" s="10"/>
      <c r="J13" s="9">
        <v>180</v>
      </c>
      <c r="K13" s="9">
        <v>25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23</v>
      </c>
      <c r="D14" s="9"/>
      <c r="E14" s="9">
        <v>8</v>
      </c>
      <c r="F14" s="9">
        <v>40</v>
      </c>
      <c r="G14" s="10"/>
      <c r="H14" s="10">
        <v>24</v>
      </c>
      <c r="I14" s="10"/>
      <c r="J14" s="9"/>
      <c r="K14" s="9"/>
      <c r="L14" s="39">
        <v>40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1756</v>
      </c>
      <c r="D15" s="9">
        <v>663</v>
      </c>
      <c r="E15" s="9">
        <v>486</v>
      </c>
      <c r="F15" s="9">
        <v>110</v>
      </c>
      <c r="G15" s="10">
        <v>358</v>
      </c>
      <c r="H15" s="10">
        <v>408</v>
      </c>
      <c r="I15" s="10">
        <v>55</v>
      </c>
      <c r="J15" s="9">
        <v>594</v>
      </c>
      <c r="K15" s="9">
        <v>379</v>
      </c>
      <c r="L15" s="39">
        <v>110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10620</v>
      </c>
      <c r="D16" s="43">
        <f t="shared" si="1"/>
        <v>0</v>
      </c>
      <c r="E16" s="43">
        <f t="shared" si="1"/>
        <v>138</v>
      </c>
      <c r="F16" s="43">
        <f t="shared" si="1"/>
        <v>9960</v>
      </c>
      <c r="G16" s="43">
        <f t="shared" si="1"/>
        <v>0</v>
      </c>
      <c r="H16" s="43">
        <f t="shared" si="1"/>
        <v>69</v>
      </c>
      <c r="I16" s="43">
        <f t="shared" si="1"/>
        <v>4980</v>
      </c>
      <c r="J16" s="43">
        <f t="shared" si="1"/>
        <v>0</v>
      </c>
      <c r="K16" s="43">
        <f t="shared" si="1"/>
        <v>0</v>
      </c>
      <c r="L16" s="47">
        <f t="shared" si="1"/>
        <v>10299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10277</v>
      </c>
      <c r="D17" s="74"/>
      <c r="E17" s="9">
        <v>138</v>
      </c>
      <c r="F17" s="9">
        <v>9872</v>
      </c>
      <c r="G17" s="44"/>
      <c r="H17" s="10">
        <v>56</v>
      </c>
      <c r="I17" s="10">
        <v>4972</v>
      </c>
      <c r="J17" s="75"/>
      <c r="K17" s="10"/>
      <c r="L17" s="39">
        <v>10249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343</v>
      </c>
      <c r="D18" s="9"/>
      <c r="E18" s="9"/>
      <c r="F18" s="9">
        <v>88</v>
      </c>
      <c r="G18" s="44"/>
      <c r="H18" s="10">
        <v>13</v>
      </c>
      <c r="I18" s="10">
        <v>8</v>
      </c>
      <c r="J18" s="10"/>
      <c r="K18" s="10"/>
      <c r="L18" s="39">
        <v>50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3695</v>
      </c>
      <c r="D19" s="74"/>
      <c r="E19" s="9">
        <v>55</v>
      </c>
      <c r="F19" s="9">
        <v>3485</v>
      </c>
      <c r="G19" s="44"/>
      <c r="H19" s="10">
        <v>27</v>
      </c>
      <c r="I19" s="10">
        <v>1743</v>
      </c>
      <c r="J19" s="74"/>
      <c r="K19" s="9"/>
      <c r="L19" s="40">
        <v>3520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>
        <v>45</v>
      </c>
      <c r="D20" s="9"/>
      <c r="E20" s="9">
        <v>41</v>
      </c>
      <c r="F20" s="9">
        <v>2</v>
      </c>
      <c r="G20" s="10"/>
      <c r="H20" s="10">
        <v>21</v>
      </c>
      <c r="I20" s="10">
        <v>1</v>
      </c>
      <c r="J20" s="9"/>
      <c r="K20" s="9"/>
      <c r="L20" s="40">
        <v>2</v>
      </c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220</v>
      </c>
      <c r="D21" s="9"/>
      <c r="E21" s="9">
        <v>5</v>
      </c>
      <c r="F21" s="9">
        <v>197</v>
      </c>
      <c r="G21" s="10"/>
      <c r="H21" s="10">
        <v>2</v>
      </c>
      <c r="I21" s="10">
        <v>99</v>
      </c>
      <c r="J21" s="9"/>
      <c r="K21" s="9">
        <v>2</v>
      </c>
      <c r="L21" s="40">
        <v>198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>
        <v>10</v>
      </c>
      <c r="D22" s="9"/>
      <c r="E22" s="9">
        <v>19</v>
      </c>
      <c r="F22" s="9">
        <v>7</v>
      </c>
      <c r="G22" s="10"/>
      <c r="H22" s="10">
        <v>10</v>
      </c>
      <c r="I22" s="10">
        <v>3</v>
      </c>
      <c r="J22" s="9"/>
      <c r="K22" s="9">
        <v>19</v>
      </c>
      <c r="L22" s="40">
        <v>7</v>
      </c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>
        <v>9</v>
      </c>
      <c r="D23" s="9">
        <v>15</v>
      </c>
      <c r="E23" s="9"/>
      <c r="F23" s="74"/>
      <c r="G23" s="10">
        <v>7</v>
      </c>
      <c r="H23" s="10"/>
      <c r="I23" s="75"/>
      <c r="J23" s="9">
        <v>15</v>
      </c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107</v>
      </c>
      <c r="D24" s="9">
        <v>98</v>
      </c>
      <c r="E24" s="9"/>
      <c r="F24" s="9"/>
      <c r="G24" s="10">
        <v>47</v>
      </c>
      <c r="H24" s="10"/>
      <c r="I24" s="10"/>
      <c r="J24" s="9">
        <v>113</v>
      </c>
      <c r="K24" s="9"/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589</v>
      </c>
      <c r="D25" s="9">
        <v>557</v>
      </c>
      <c r="E25" s="9"/>
      <c r="F25" s="74"/>
      <c r="G25" s="10">
        <v>278</v>
      </c>
      <c r="H25" s="10">
        <v>8</v>
      </c>
      <c r="I25" s="75"/>
      <c r="J25" s="9">
        <v>522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/>
      <c r="D26" s="9"/>
      <c r="E26" s="9"/>
      <c r="F26" s="9"/>
      <c r="G26" s="10"/>
      <c r="H26" s="10"/>
      <c r="I26" s="44"/>
      <c r="J26" s="9"/>
      <c r="K26" s="9"/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/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20543</v>
      </c>
      <c r="D28" s="6">
        <f t="shared" si="2"/>
        <v>3325</v>
      </c>
      <c r="E28" s="6">
        <f t="shared" si="2"/>
        <v>1214</v>
      </c>
      <c r="F28" s="6">
        <f t="shared" si="2"/>
        <v>13835</v>
      </c>
      <c r="G28" s="6">
        <f t="shared" si="2"/>
        <v>1663</v>
      </c>
      <c r="H28" s="6">
        <f t="shared" si="2"/>
        <v>626</v>
      </c>
      <c r="I28" s="6">
        <f t="shared" si="2"/>
        <v>6922</v>
      </c>
      <c r="J28" s="6">
        <f t="shared" si="2"/>
        <v>3089</v>
      </c>
      <c r="K28" s="6">
        <f t="shared" si="2"/>
        <v>960</v>
      </c>
      <c r="L28" s="60">
        <f t="shared" si="2"/>
        <v>14211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485</v>
      </c>
      <c r="D30" s="74"/>
      <c r="E30" s="9">
        <v>470</v>
      </c>
      <c r="F30" s="74"/>
      <c r="G30" s="75"/>
      <c r="H30" s="10">
        <v>309</v>
      </c>
      <c r="I30" s="75"/>
      <c r="J30" s="74"/>
      <c r="K30" s="9">
        <v>500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112</v>
      </c>
      <c r="D32" s="74"/>
      <c r="E32" s="9">
        <v>200</v>
      </c>
      <c r="F32" s="74"/>
      <c r="G32" s="75"/>
      <c r="H32" s="10">
        <v>110</v>
      </c>
      <c r="I32" s="75"/>
      <c r="J32" s="74"/>
      <c r="K32" s="9">
        <v>200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219</v>
      </c>
      <c r="D33" s="74"/>
      <c r="E33" s="9">
        <v>200</v>
      </c>
      <c r="F33" s="74"/>
      <c r="G33" s="75"/>
      <c r="H33" s="10"/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1066</v>
      </c>
      <c r="D34" s="74"/>
      <c r="E34" s="9">
        <v>260</v>
      </c>
      <c r="F34" s="74"/>
      <c r="G34" s="75"/>
      <c r="H34" s="10">
        <v>133</v>
      </c>
      <c r="I34" s="75"/>
      <c r="J34" s="74"/>
      <c r="K34" s="9">
        <v>260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>
        <v>4</v>
      </c>
      <c r="D35" s="74"/>
      <c r="E35" s="9">
        <v>24</v>
      </c>
      <c r="F35" s="74"/>
      <c r="G35" s="75"/>
      <c r="H35" s="10">
        <v>24</v>
      </c>
      <c r="I35" s="75"/>
      <c r="J35" s="74"/>
      <c r="K35" s="9"/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18657</v>
      </c>
      <c r="D38" s="71">
        <v>3325</v>
      </c>
      <c r="E38" s="71">
        <v>60</v>
      </c>
      <c r="F38" s="71">
        <v>13835</v>
      </c>
      <c r="G38" s="72">
        <v>1663</v>
      </c>
      <c r="H38" s="72">
        <v>50</v>
      </c>
      <c r="I38" s="72">
        <v>6922</v>
      </c>
      <c r="J38" s="71">
        <v>3089</v>
      </c>
      <c r="K38" s="71"/>
      <c r="L38" s="73">
        <v>14211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323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-198</v>
      </c>
      <c r="I39" s="6">
        <f t="shared" si="3"/>
        <v>24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>
        <v>200</v>
      </c>
      <c r="D41" s="9"/>
      <c r="E41" s="9"/>
      <c r="F41" s="9"/>
      <c r="G41" s="9"/>
      <c r="H41" s="9"/>
      <c r="I41" s="9"/>
      <c r="J41" s="10"/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477</v>
      </c>
      <c r="D42" s="74"/>
      <c r="E42" s="9">
        <v>1222</v>
      </c>
      <c r="F42" s="74"/>
      <c r="G42" s="74"/>
      <c r="H42" s="9"/>
      <c r="I42" s="74"/>
      <c r="J42" s="75"/>
      <c r="K42" s="10"/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34</v>
      </c>
      <c r="D43" s="74"/>
      <c r="E43" s="9">
        <v>200</v>
      </c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157</v>
      </c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40.2</v>
      </c>
      <c r="D45" s="85"/>
      <c r="E45" s="16"/>
      <c r="F45" s="16">
        <v>41.1</v>
      </c>
      <c r="G45" s="85"/>
      <c r="H45" s="16"/>
      <c r="I45" s="16">
        <v>39.7</v>
      </c>
      <c r="J45" s="86"/>
      <c r="K45" s="17"/>
      <c r="L45" s="41">
        <v>35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21303.89718076285</v>
      </c>
      <c r="D46" s="51"/>
      <c r="E46" s="13"/>
      <c r="F46" s="50">
        <f>(((F17*1000)/F45)/12)</f>
        <v>20016.220600162207</v>
      </c>
      <c r="G46" s="13"/>
      <c r="H46" s="13"/>
      <c r="I46" s="50">
        <f>(((I17*1000)/I45)/6)</f>
        <v>20873.215785054574</v>
      </c>
      <c r="J46" s="49"/>
      <c r="K46" s="49"/>
      <c r="L46" s="14">
        <f>(((L17*1000)/L45)/12)</f>
        <v>24402.38095238095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B1">
      <selection activeCell="O15" sqref="O15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21.75" customHeight="1"/>
    <row r="2" spans="2:12" ht="15.75">
      <c r="B2" s="92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4:10" ht="15.75">
      <c r="D3" s="32"/>
      <c r="E3" s="32"/>
      <c r="F3" s="32"/>
      <c r="G3" s="32"/>
      <c r="H3" s="32"/>
      <c r="I3" s="32"/>
      <c r="J3" s="32"/>
    </row>
    <row r="4" spans="2:8" ht="12.75">
      <c r="B4" s="20" t="s">
        <v>53</v>
      </c>
      <c r="C4" s="21"/>
      <c r="D4" s="21"/>
      <c r="E4" s="21"/>
      <c r="F4" s="21"/>
      <c r="G4" s="21"/>
      <c r="H4" s="21"/>
    </row>
    <row r="5" spans="2:14" ht="13.5" thickBot="1">
      <c r="B5" s="2" t="s">
        <v>52</v>
      </c>
      <c r="C5" s="3"/>
      <c r="D5" s="3"/>
      <c r="E5" s="3"/>
      <c r="F5" s="3"/>
      <c r="G5" s="3"/>
      <c r="H5" s="3"/>
      <c r="L5" s="38" t="s">
        <v>0</v>
      </c>
      <c r="M5" s="4"/>
      <c r="N5" s="4"/>
    </row>
    <row r="6" spans="1:15" ht="24.75" customHeight="1">
      <c r="A6" s="90" t="s">
        <v>66</v>
      </c>
      <c r="B6" s="33" t="s">
        <v>67</v>
      </c>
      <c r="C6" s="34" t="s">
        <v>68</v>
      </c>
      <c r="D6" s="35" t="s">
        <v>69</v>
      </c>
      <c r="E6" s="36"/>
      <c r="F6" s="36"/>
      <c r="G6" s="35" t="s">
        <v>70</v>
      </c>
      <c r="H6" s="36"/>
      <c r="I6" s="36"/>
      <c r="J6" s="36" t="s">
        <v>71</v>
      </c>
      <c r="K6" s="36"/>
      <c r="L6" s="37"/>
      <c r="M6" s="22"/>
      <c r="N6" s="22"/>
      <c r="O6" s="30"/>
    </row>
    <row r="7" spans="1:15" ht="12.75" customHeight="1" thickBot="1">
      <c r="A7" s="91"/>
      <c r="B7" s="62"/>
      <c r="C7" s="63" t="s">
        <v>72</v>
      </c>
      <c r="D7" s="64" t="s">
        <v>73</v>
      </c>
      <c r="E7" s="64" t="s">
        <v>1</v>
      </c>
      <c r="F7" s="64" t="s">
        <v>74</v>
      </c>
      <c r="G7" s="64" t="s">
        <v>73</v>
      </c>
      <c r="H7" s="64" t="s">
        <v>1</v>
      </c>
      <c r="I7" s="64" t="s">
        <v>74</v>
      </c>
      <c r="J7" s="64" t="s">
        <v>73</v>
      </c>
      <c r="K7" s="64" t="s">
        <v>1</v>
      </c>
      <c r="L7" s="65" t="s">
        <v>74</v>
      </c>
      <c r="M7" s="22"/>
      <c r="N7" s="22"/>
      <c r="O7" s="30"/>
    </row>
    <row r="8" spans="1:15" ht="12.75" customHeight="1" thickBot="1">
      <c r="A8" s="59">
        <v>1</v>
      </c>
      <c r="B8" s="61" t="s">
        <v>2</v>
      </c>
      <c r="C8" s="6">
        <f aca="true" t="shared" si="0" ref="C8:L8">SUM(C9,C11:C16,C19:C26)</f>
        <v>77366</v>
      </c>
      <c r="D8" s="6">
        <f t="shared" si="0"/>
        <v>14740</v>
      </c>
      <c r="E8" s="6">
        <f t="shared" si="0"/>
        <v>8505</v>
      </c>
      <c r="F8" s="6">
        <f t="shared" si="0"/>
        <v>49841</v>
      </c>
      <c r="G8" s="6">
        <f t="shared" si="0"/>
        <v>7370</v>
      </c>
      <c r="H8" s="6">
        <f t="shared" si="0"/>
        <v>5112</v>
      </c>
      <c r="I8" s="6">
        <f t="shared" si="0"/>
        <v>25184</v>
      </c>
      <c r="J8" s="6">
        <f t="shared" si="0"/>
        <v>14733</v>
      </c>
      <c r="K8" s="6">
        <f t="shared" si="0"/>
        <v>9930</v>
      </c>
      <c r="L8" s="60">
        <f t="shared" si="0"/>
        <v>53205</v>
      </c>
      <c r="M8" s="23"/>
      <c r="N8" s="23"/>
      <c r="O8" s="30"/>
    </row>
    <row r="9" spans="1:15" ht="12.75" customHeight="1">
      <c r="A9" s="56">
        <v>2</v>
      </c>
      <c r="B9" s="66" t="s">
        <v>3</v>
      </c>
      <c r="C9" s="7">
        <v>8517</v>
      </c>
      <c r="D9" s="7">
        <v>2300</v>
      </c>
      <c r="E9" s="7">
        <v>4200</v>
      </c>
      <c r="F9" s="7">
        <v>120</v>
      </c>
      <c r="G9" s="8">
        <v>1380</v>
      </c>
      <c r="H9" s="8">
        <v>2380</v>
      </c>
      <c r="I9" s="8"/>
      <c r="J9" s="7">
        <v>2696</v>
      </c>
      <c r="K9" s="7">
        <v>4200</v>
      </c>
      <c r="L9" s="58">
        <v>120</v>
      </c>
      <c r="M9" s="24"/>
      <c r="N9" s="24"/>
      <c r="O9" s="30"/>
    </row>
    <row r="10" spans="1:15" ht="12.75" customHeight="1">
      <c r="A10" s="46">
        <v>3</v>
      </c>
      <c r="B10" s="42" t="s">
        <v>4</v>
      </c>
      <c r="C10" s="9">
        <v>2868</v>
      </c>
      <c r="D10" s="9"/>
      <c r="E10" s="9">
        <v>1500</v>
      </c>
      <c r="F10" s="74"/>
      <c r="G10" s="10"/>
      <c r="H10" s="10">
        <v>1781</v>
      </c>
      <c r="I10" s="10"/>
      <c r="J10" s="9"/>
      <c r="K10" s="9">
        <v>2800</v>
      </c>
      <c r="L10" s="78"/>
      <c r="M10" s="24"/>
      <c r="N10" s="24"/>
      <c r="O10" s="30"/>
    </row>
    <row r="11" spans="1:15" ht="12.75" customHeight="1">
      <c r="A11" s="46">
        <v>4</v>
      </c>
      <c r="B11" s="42" t="s">
        <v>5</v>
      </c>
      <c r="C11" s="9">
        <v>4976</v>
      </c>
      <c r="D11" s="9">
        <v>4806</v>
      </c>
      <c r="E11" s="9">
        <v>1150</v>
      </c>
      <c r="F11" s="74"/>
      <c r="G11" s="10">
        <v>2800</v>
      </c>
      <c r="H11" s="10">
        <v>42</v>
      </c>
      <c r="I11" s="75"/>
      <c r="J11" s="9">
        <v>4866</v>
      </c>
      <c r="K11" s="9">
        <v>1250</v>
      </c>
      <c r="L11" s="78"/>
      <c r="M11" s="24"/>
      <c r="N11" s="24"/>
      <c r="O11" s="31"/>
    </row>
    <row r="12" spans="1:15" ht="12.75" customHeight="1">
      <c r="A12" s="46">
        <v>5</v>
      </c>
      <c r="B12" s="42" t="s">
        <v>6</v>
      </c>
      <c r="C12" s="9">
        <v>387</v>
      </c>
      <c r="D12" s="74"/>
      <c r="E12" s="9"/>
      <c r="F12" s="74"/>
      <c r="G12" s="75"/>
      <c r="H12" s="10"/>
      <c r="I12" s="75"/>
      <c r="J12" s="74"/>
      <c r="K12" s="9"/>
      <c r="L12" s="78"/>
      <c r="M12" s="24"/>
      <c r="N12" s="24"/>
      <c r="O12" s="30"/>
    </row>
    <row r="13" spans="1:15" ht="12.75" customHeight="1">
      <c r="A13" s="46">
        <v>6</v>
      </c>
      <c r="B13" s="42" t="s">
        <v>7</v>
      </c>
      <c r="C13" s="9">
        <f>2388+487</f>
        <v>2875</v>
      </c>
      <c r="D13" s="9">
        <v>1900</v>
      </c>
      <c r="E13" s="9">
        <v>400</v>
      </c>
      <c r="F13" s="9"/>
      <c r="G13" s="10">
        <v>502</v>
      </c>
      <c r="H13" s="10">
        <v>330</v>
      </c>
      <c r="I13" s="10"/>
      <c r="J13" s="9">
        <v>1550</v>
      </c>
      <c r="K13" s="9">
        <v>350</v>
      </c>
      <c r="L13" s="39"/>
      <c r="M13" s="24"/>
      <c r="N13" s="24"/>
      <c r="O13" s="30"/>
    </row>
    <row r="14" spans="1:15" ht="12.75" customHeight="1">
      <c r="A14" s="46">
        <v>7</v>
      </c>
      <c r="B14" s="42" t="s">
        <v>8</v>
      </c>
      <c r="C14" s="9">
        <v>120</v>
      </c>
      <c r="D14" s="9"/>
      <c r="E14" s="9">
        <v>30</v>
      </c>
      <c r="F14" s="9">
        <v>110</v>
      </c>
      <c r="G14" s="10"/>
      <c r="H14" s="10">
        <v>67</v>
      </c>
      <c r="I14" s="10"/>
      <c r="J14" s="9"/>
      <c r="K14" s="9">
        <v>90</v>
      </c>
      <c r="L14" s="39">
        <v>110</v>
      </c>
      <c r="M14" s="24"/>
      <c r="N14" s="24"/>
      <c r="O14" s="30"/>
    </row>
    <row r="15" spans="1:15" ht="12.75" customHeight="1">
      <c r="A15" s="46">
        <v>8</v>
      </c>
      <c r="B15" s="42" t="s">
        <v>9</v>
      </c>
      <c r="C15" s="9">
        <v>3814</v>
      </c>
      <c r="D15" s="9">
        <v>2510</v>
      </c>
      <c r="E15" s="9">
        <v>385</v>
      </c>
      <c r="F15" s="9">
        <v>507</v>
      </c>
      <c r="G15" s="10">
        <v>1094</v>
      </c>
      <c r="H15" s="10">
        <v>1086</v>
      </c>
      <c r="I15" s="10"/>
      <c r="J15" s="9">
        <v>2510</v>
      </c>
      <c r="K15" s="9">
        <v>2000</v>
      </c>
      <c r="L15" s="39">
        <v>750</v>
      </c>
      <c r="M15" s="24"/>
      <c r="N15" s="24"/>
      <c r="O15" s="30"/>
    </row>
    <row r="16" spans="1:15" ht="12.75" customHeight="1">
      <c r="A16" s="46">
        <v>9</v>
      </c>
      <c r="B16" s="42" t="s">
        <v>10</v>
      </c>
      <c r="C16" s="43">
        <f aca="true" t="shared" si="1" ref="C16:L16">SUM(C17:C18)</f>
        <v>38438</v>
      </c>
      <c r="D16" s="43">
        <f t="shared" si="1"/>
        <v>0</v>
      </c>
      <c r="E16" s="43">
        <f t="shared" si="1"/>
        <v>800</v>
      </c>
      <c r="F16" s="43">
        <f t="shared" si="1"/>
        <v>35846</v>
      </c>
      <c r="G16" s="43">
        <f t="shared" si="1"/>
        <v>0</v>
      </c>
      <c r="H16" s="43">
        <f t="shared" si="1"/>
        <v>776</v>
      </c>
      <c r="I16" s="43">
        <f t="shared" si="1"/>
        <v>18418</v>
      </c>
      <c r="J16" s="43">
        <f t="shared" si="1"/>
        <v>0</v>
      </c>
      <c r="K16" s="43">
        <f t="shared" si="1"/>
        <v>1000</v>
      </c>
      <c r="L16" s="47">
        <f t="shared" si="1"/>
        <v>38141</v>
      </c>
      <c r="M16" s="25"/>
      <c r="N16" s="25"/>
      <c r="O16" s="30"/>
    </row>
    <row r="17" spans="1:15" ht="12.75" customHeight="1">
      <c r="A17" s="46">
        <v>10</v>
      </c>
      <c r="B17" s="42" t="s">
        <v>11</v>
      </c>
      <c r="C17" s="9">
        <v>36355</v>
      </c>
      <c r="D17" s="74"/>
      <c r="E17" s="9"/>
      <c r="F17" s="9">
        <v>35596</v>
      </c>
      <c r="G17" s="44"/>
      <c r="H17" s="10"/>
      <c r="I17" s="10">
        <v>18246</v>
      </c>
      <c r="J17" s="75"/>
      <c r="K17" s="10"/>
      <c r="L17" s="39">
        <v>37891</v>
      </c>
      <c r="M17" s="24"/>
      <c r="N17" s="24"/>
      <c r="O17" s="30"/>
    </row>
    <row r="18" spans="1:15" ht="12.75" customHeight="1">
      <c r="A18" s="46">
        <v>11</v>
      </c>
      <c r="B18" s="42" t="s">
        <v>12</v>
      </c>
      <c r="C18" s="9">
        <v>2083</v>
      </c>
      <c r="D18" s="9"/>
      <c r="E18" s="9">
        <v>800</v>
      </c>
      <c r="F18" s="9">
        <v>250</v>
      </c>
      <c r="G18" s="44"/>
      <c r="H18" s="10">
        <v>776</v>
      </c>
      <c r="I18" s="10">
        <v>172</v>
      </c>
      <c r="J18" s="10"/>
      <c r="K18" s="10">
        <v>1000</v>
      </c>
      <c r="L18" s="39">
        <v>250</v>
      </c>
      <c r="M18" s="24"/>
      <c r="N18" s="24"/>
      <c r="O18" s="30"/>
    </row>
    <row r="19" spans="1:15" ht="12.75" customHeight="1">
      <c r="A19" s="46">
        <v>12</v>
      </c>
      <c r="B19" s="42" t="s">
        <v>13</v>
      </c>
      <c r="C19" s="9">
        <v>12871</v>
      </c>
      <c r="D19" s="74"/>
      <c r="E19" s="9"/>
      <c r="F19" s="9">
        <v>12546</v>
      </c>
      <c r="G19" s="44"/>
      <c r="H19" s="10">
        <v>16</v>
      </c>
      <c r="I19" s="10">
        <v>6403</v>
      </c>
      <c r="J19" s="74"/>
      <c r="K19" s="9"/>
      <c r="L19" s="40">
        <v>13352</v>
      </c>
      <c r="M19" s="24"/>
      <c r="N19" s="26"/>
      <c r="O19" s="30"/>
    </row>
    <row r="20" spans="1:15" ht="12.75" customHeight="1">
      <c r="A20" s="46">
        <v>13</v>
      </c>
      <c r="B20" s="42" t="s">
        <v>14</v>
      </c>
      <c r="C20" s="9"/>
      <c r="D20" s="9"/>
      <c r="E20" s="9"/>
      <c r="F20" s="9"/>
      <c r="G20" s="10"/>
      <c r="H20" s="10"/>
      <c r="I20" s="10"/>
      <c r="J20" s="9"/>
      <c r="K20" s="9"/>
      <c r="L20" s="40"/>
      <c r="M20" s="26"/>
      <c r="N20" s="26"/>
      <c r="O20" s="30"/>
    </row>
    <row r="21" spans="1:15" ht="12.75" customHeight="1">
      <c r="A21" s="46">
        <v>14</v>
      </c>
      <c r="B21" s="42" t="s">
        <v>15</v>
      </c>
      <c r="C21" s="9">
        <v>750</v>
      </c>
      <c r="D21" s="9"/>
      <c r="E21" s="9">
        <v>20</v>
      </c>
      <c r="F21" s="9">
        <v>712</v>
      </c>
      <c r="G21" s="10"/>
      <c r="H21" s="10">
        <v>14</v>
      </c>
      <c r="I21" s="10">
        <v>363</v>
      </c>
      <c r="J21" s="9"/>
      <c r="K21" s="9">
        <v>20</v>
      </c>
      <c r="L21" s="40">
        <v>732</v>
      </c>
      <c r="M21" s="26"/>
      <c r="N21" s="26"/>
      <c r="O21" s="30"/>
    </row>
    <row r="22" spans="1:15" ht="12.75" customHeight="1">
      <c r="A22" s="46">
        <v>15</v>
      </c>
      <c r="B22" s="42" t="s">
        <v>16</v>
      </c>
      <c r="C22" s="9"/>
      <c r="D22" s="9">
        <v>66</v>
      </c>
      <c r="E22" s="9"/>
      <c r="F22" s="9"/>
      <c r="G22" s="10"/>
      <c r="H22" s="10"/>
      <c r="I22" s="10"/>
      <c r="J22" s="9">
        <v>66</v>
      </c>
      <c r="K22" s="9"/>
      <c r="L22" s="40"/>
      <c r="M22" s="26"/>
      <c r="N22" s="26"/>
      <c r="O22" s="30"/>
    </row>
    <row r="23" spans="1:15" ht="12.75" customHeight="1">
      <c r="A23" s="46">
        <v>16</v>
      </c>
      <c r="B23" s="42" t="s">
        <v>17</v>
      </c>
      <c r="C23" s="9"/>
      <c r="D23" s="9"/>
      <c r="E23" s="9"/>
      <c r="F23" s="74"/>
      <c r="G23" s="10"/>
      <c r="H23" s="10"/>
      <c r="I23" s="75"/>
      <c r="J23" s="9"/>
      <c r="K23" s="9"/>
      <c r="L23" s="79"/>
      <c r="M23" s="26"/>
      <c r="N23" s="26"/>
      <c r="O23" s="30"/>
    </row>
    <row r="24" spans="1:15" ht="12.75" customHeight="1">
      <c r="A24" s="46">
        <v>17</v>
      </c>
      <c r="B24" s="45" t="s">
        <v>18</v>
      </c>
      <c r="C24" s="9">
        <v>1404</v>
      </c>
      <c r="D24" s="9">
        <v>184</v>
      </c>
      <c r="E24" s="9">
        <v>1500</v>
      </c>
      <c r="F24" s="9"/>
      <c r="G24" s="10">
        <v>125</v>
      </c>
      <c r="H24" s="10">
        <v>395</v>
      </c>
      <c r="I24" s="10"/>
      <c r="J24" s="9">
        <v>184</v>
      </c>
      <c r="K24" s="9">
        <v>1000</v>
      </c>
      <c r="L24" s="40"/>
      <c r="M24" s="26"/>
      <c r="N24" s="26"/>
      <c r="O24" s="30"/>
    </row>
    <row r="25" spans="1:15" ht="12.75" customHeight="1">
      <c r="A25" s="46">
        <v>18</v>
      </c>
      <c r="B25" s="45" t="s">
        <v>19</v>
      </c>
      <c r="C25" s="9">
        <v>3201</v>
      </c>
      <c r="D25" s="9">
        <v>2974</v>
      </c>
      <c r="E25" s="9"/>
      <c r="F25" s="74"/>
      <c r="G25" s="10">
        <v>1469</v>
      </c>
      <c r="H25" s="10"/>
      <c r="I25" s="75"/>
      <c r="J25" s="9">
        <v>2861</v>
      </c>
      <c r="K25" s="9"/>
      <c r="L25" s="79"/>
      <c r="M25" s="26"/>
      <c r="N25" s="26"/>
      <c r="O25" s="30"/>
    </row>
    <row r="26" spans="1:15" ht="12.75" customHeight="1">
      <c r="A26" s="46">
        <v>19</v>
      </c>
      <c r="B26" s="45" t="s">
        <v>20</v>
      </c>
      <c r="C26" s="9">
        <v>13</v>
      </c>
      <c r="D26" s="9"/>
      <c r="E26" s="9">
        <v>20</v>
      </c>
      <c r="F26" s="9"/>
      <c r="G26" s="10"/>
      <c r="H26" s="10">
        <v>6</v>
      </c>
      <c r="I26" s="44"/>
      <c r="J26" s="9"/>
      <c r="K26" s="9">
        <v>20</v>
      </c>
      <c r="L26" s="40"/>
      <c r="M26" s="26"/>
      <c r="N26" s="26"/>
      <c r="O26" s="30"/>
    </row>
    <row r="27" spans="1:15" ht="12.75" customHeight="1" thickBot="1">
      <c r="A27" s="54">
        <v>20</v>
      </c>
      <c r="B27" s="67" t="s">
        <v>21</v>
      </c>
      <c r="C27" s="11">
        <v>104</v>
      </c>
      <c r="D27" s="76"/>
      <c r="E27" s="11"/>
      <c r="F27" s="76"/>
      <c r="G27" s="77"/>
      <c r="H27" s="12"/>
      <c r="I27" s="77"/>
      <c r="J27" s="76"/>
      <c r="K27" s="11"/>
      <c r="L27" s="80"/>
      <c r="M27" s="26"/>
      <c r="N27" s="26"/>
      <c r="O27" s="30"/>
    </row>
    <row r="28" spans="1:15" ht="12.75" customHeight="1" thickBot="1">
      <c r="A28" s="59">
        <v>21</v>
      </c>
      <c r="B28" s="61" t="s">
        <v>22</v>
      </c>
      <c r="C28" s="6">
        <f aca="true" t="shared" si="2" ref="C28:L28">SUM(C29:C38)</f>
        <v>77470</v>
      </c>
      <c r="D28" s="6">
        <f t="shared" si="2"/>
        <v>14740</v>
      </c>
      <c r="E28" s="6">
        <f t="shared" si="2"/>
        <v>8505</v>
      </c>
      <c r="F28" s="6">
        <f t="shared" si="2"/>
        <v>49841</v>
      </c>
      <c r="G28" s="6">
        <f t="shared" si="2"/>
        <v>7370</v>
      </c>
      <c r="H28" s="6">
        <f t="shared" si="2"/>
        <v>5443</v>
      </c>
      <c r="I28" s="6">
        <f t="shared" si="2"/>
        <v>24921</v>
      </c>
      <c r="J28" s="6">
        <f t="shared" si="2"/>
        <v>14733</v>
      </c>
      <c r="K28" s="6">
        <f t="shared" si="2"/>
        <v>9930</v>
      </c>
      <c r="L28" s="60">
        <f t="shared" si="2"/>
        <v>53205</v>
      </c>
      <c r="M28" s="23"/>
      <c r="N28" s="23"/>
      <c r="O28" s="30"/>
    </row>
    <row r="29" spans="1:15" ht="12.75" customHeight="1">
      <c r="A29" s="56">
        <v>22</v>
      </c>
      <c r="B29" s="68" t="s">
        <v>23</v>
      </c>
      <c r="C29" s="7"/>
      <c r="D29" s="81"/>
      <c r="E29" s="7"/>
      <c r="F29" s="81"/>
      <c r="G29" s="82"/>
      <c r="H29" s="8"/>
      <c r="I29" s="82"/>
      <c r="J29" s="81"/>
      <c r="K29" s="7"/>
      <c r="L29" s="83"/>
      <c r="M29" s="24"/>
      <c r="N29" s="24"/>
      <c r="O29" s="30"/>
    </row>
    <row r="30" spans="1:15" ht="12.75" customHeight="1">
      <c r="A30" s="46">
        <v>23</v>
      </c>
      <c r="B30" s="45" t="s">
        <v>24</v>
      </c>
      <c r="C30" s="9">
        <v>8336</v>
      </c>
      <c r="D30" s="74"/>
      <c r="E30" s="9">
        <v>7830</v>
      </c>
      <c r="F30" s="74"/>
      <c r="G30" s="75"/>
      <c r="H30" s="10">
        <v>4937</v>
      </c>
      <c r="I30" s="75"/>
      <c r="J30" s="74"/>
      <c r="K30" s="9">
        <v>9180</v>
      </c>
      <c r="L30" s="78"/>
      <c r="M30" s="24"/>
      <c r="N30" s="24"/>
      <c r="O30" s="30"/>
    </row>
    <row r="31" spans="1:15" ht="12.75" customHeight="1">
      <c r="A31" s="46">
        <v>24</v>
      </c>
      <c r="B31" s="45" t="s">
        <v>25</v>
      </c>
      <c r="C31" s="9"/>
      <c r="D31" s="74"/>
      <c r="E31" s="9"/>
      <c r="F31" s="74"/>
      <c r="G31" s="75"/>
      <c r="H31" s="10"/>
      <c r="I31" s="75"/>
      <c r="J31" s="74"/>
      <c r="K31" s="9"/>
      <c r="L31" s="78"/>
      <c r="M31" s="24"/>
      <c r="N31" s="24"/>
      <c r="O31" s="30"/>
    </row>
    <row r="32" spans="1:15" ht="12.75" customHeight="1">
      <c r="A32" s="46">
        <v>25</v>
      </c>
      <c r="B32" s="45" t="s">
        <v>26</v>
      </c>
      <c r="C32" s="9">
        <v>86</v>
      </c>
      <c r="D32" s="74"/>
      <c r="E32" s="9">
        <v>45</v>
      </c>
      <c r="F32" s="74"/>
      <c r="G32" s="75"/>
      <c r="H32" s="10">
        <v>76</v>
      </c>
      <c r="I32" s="75"/>
      <c r="J32" s="74"/>
      <c r="K32" s="9">
        <v>150</v>
      </c>
      <c r="L32" s="78"/>
      <c r="M32" s="24"/>
      <c r="N32" s="24"/>
      <c r="O32" s="30"/>
    </row>
    <row r="33" spans="1:15" ht="12.75" customHeight="1">
      <c r="A33" s="46">
        <v>26</v>
      </c>
      <c r="B33" s="45" t="s">
        <v>27</v>
      </c>
      <c r="C33" s="9">
        <v>507</v>
      </c>
      <c r="D33" s="74"/>
      <c r="E33" s="9"/>
      <c r="F33" s="74"/>
      <c r="G33" s="75"/>
      <c r="H33" s="10"/>
      <c r="I33" s="75"/>
      <c r="J33" s="74"/>
      <c r="K33" s="9"/>
      <c r="L33" s="78"/>
      <c r="M33" s="24"/>
      <c r="N33" s="24"/>
      <c r="O33" s="30"/>
    </row>
    <row r="34" spans="1:15" ht="12.75" customHeight="1">
      <c r="A34" s="46">
        <v>27</v>
      </c>
      <c r="B34" s="45" t="s">
        <v>28</v>
      </c>
      <c r="C34" s="9">
        <v>660</v>
      </c>
      <c r="D34" s="74"/>
      <c r="E34" s="9">
        <v>550</v>
      </c>
      <c r="F34" s="74"/>
      <c r="G34" s="75"/>
      <c r="H34" s="10">
        <v>273</v>
      </c>
      <c r="I34" s="75"/>
      <c r="J34" s="74"/>
      <c r="K34" s="9">
        <v>550</v>
      </c>
      <c r="L34" s="78"/>
      <c r="M34" s="24"/>
      <c r="N34" s="24"/>
      <c r="O34" s="30"/>
    </row>
    <row r="35" spans="1:15" ht="12.75" customHeight="1">
      <c r="A35" s="46">
        <v>28</v>
      </c>
      <c r="B35" s="45" t="s">
        <v>29</v>
      </c>
      <c r="C35" s="9">
        <v>90</v>
      </c>
      <c r="D35" s="74"/>
      <c r="E35" s="9">
        <v>80</v>
      </c>
      <c r="F35" s="74"/>
      <c r="G35" s="75"/>
      <c r="H35" s="10">
        <v>53</v>
      </c>
      <c r="I35" s="75"/>
      <c r="J35" s="74"/>
      <c r="K35" s="9">
        <v>50</v>
      </c>
      <c r="L35" s="78"/>
      <c r="M35" s="24"/>
      <c r="N35" s="24"/>
      <c r="O35" s="30"/>
    </row>
    <row r="36" spans="1:15" ht="12.75" customHeight="1">
      <c r="A36" s="46">
        <v>29</v>
      </c>
      <c r="B36" s="45" t="s">
        <v>30</v>
      </c>
      <c r="C36" s="9"/>
      <c r="D36" s="74"/>
      <c r="E36" s="9"/>
      <c r="F36" s="74"/>
      <c r="G36" s="75"/>
      <c r="H36" s="10"/>
      <c r="I36" s="75"/>
      <c r="J36" s="74"/>
      <c r="K36" s="9"/>
      <c r="L36" s="78"/>
      <c r="M36" s="24"/>
      <c r="N36" s="24"/>
      <c r="O36" s="30"/>
    </row>
    <row r="37" spans="1:15" ht="12.75" customHeight="1" thickBot="1">
      <c r="A37" s="54">
        <v>30</v>
      </c>
      <c r="B37" s="55" t="s">
        <v>31</v>
      </c>
      <c r="C37" s="11"/>
      <c r="D37" s="76"/>
      <c r="E37" s="11"/>
      <c r="F37" s="76"/>
      <c r="G37" s="77"/>
      <c r="H37" s="12"/>
      <c r="I37" s="77"/>
      <c r="J37" s="76"/>
      <c r="K37" s="11"/>
      <c r="L37" s="84"/>
      <c r="M37" s="24"/>
      <c r="N37" s="24"/>
      <c r="O37" s="30"/>
    </row>
    <row r="38" spans="1:15" ht="12.75" customHeight="1" thickBot="1">
      <c r="A38" s="69">
        <v>31</v>
      </c>
      <c r="B38" s="70" t="s">
        <v>32</v>
      </c>
      <c r="C38" s="71">
        <v>67791</v>
      </c>
      <c r="D38" s="71">
        <v>14740</v>
      </c>
      <c r="E38" s="71"/>
      <c r="F38" s="71">
        <v>49841</v>
      </c>
      <c r="G38" s="72">
        <v>7370</v>
      </c>
      <c r="H38" s="72">
        <v>104</v>
      </c>
      <c r="I38" s="72">
        <v>24921</v>
      </c>
      <c r="J38" s="71">
        <v>14733</v>
      </c>
      <c r="K38" s="71"/>
      <c r="L38" s="73">
        <v>53205</v>
      </c>
      <c r="M38" s="27"/>
      <c r="N38" s="27"/>
      <c r="O38" s="30"/>
    </row>
    <row r="39" spans="1:15" ht="12.75" customHeight="1" thickBot="1">
      <c r="A39" s="59">
        <v>32</v>
      </c>
      <c r="B39" s="61" t="s">
        <v>33</v>
      </c>
      <c r="C39" s="6">
        <f aca="true" t="shared" si="3" ref="C39:I39">C28-C8-C27</f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331</v>
      </c>
      <c r="I39" s="6">
        <f t="shared" si="3"/>
        <v>-263</v>
      </c>
      <c r="J39" s="6">
        <f>J28-J8-J27</f>
        <v>0</v>
      </c>
      <c r="K39" s="6">
        <f>K28-K8-K27</f>
        <v>0</v>
      </c>
      <c r="L39" s="60">
        <f>L28-L8-L27</f>
        <v>0</v>
      </c>
      <c r="M39" s="23"/>
      <c r="N39" s="23"/>
      <c r="O39" s="30"/>
    </row>
    <row r="40" spans="1:15" ht="12.75" customHeight="1">
      <c r="A40" s="56">
        <v>33</v>
      </c>
      <c r="B40" s="57" t="s">
        <v>34</v>
      </c>
      <c r="C40" s="7"/>
      <c r="D40" s="7"/>
      <c r="E40" s="7"/>
      <c r="F40" s="7"/>
      <c r="G40" s="7"/>
      <c r="H40" s="7"/>
      <c r="I40" s="7"/>
      <c r="J40" s="8"/>
      <c r="K40" s="8"/>
      <c r="L40" s="58"/>
      <c r="M40" s="24"/>
      <c r="N40" s="24"/>
      <c r="O40" s="30"/>
    </row>
    <row r="41" spans="1:15" ht="12.75" customHeight="1">
      <c r="A41" s="46">
        <v>34</v>
      </c>
      <c r="B41" s="52" t="s">
        <v>35</v>
      </c>
      <c r="C41" s="9">
        <v>1000</v>
      </c>
      <c r="D41" s="9">
        <v>5110</v>
      </c>
      <c r="E41" s="9"/>
      <c r="F41" s="9"/>
      <c r="G41" s="9"/>
      <c r="H41" s="9"/>
      <c r="I41" s="9"/>
      <c r="J41" s="10">
        <v>8450</v>
      </c>
      <c r="K41" s="10"/>
      <c r="L41" s="39"/>
      <c r="M41" s="24"/>
      <c r="N41" s="24"/>
      <c r="O41" s="30"/>
    </row>
    <row r="42" spans="1:15" ht="12.75" customHeight="1">
      <c r="A42" s="46">
        <v>35</v>
      </c>
      <c r="B42" s="52" t="s">
        <v>36</v>
      </c>
      <c r="C42" s="9">
        <v>6825</v>
      </c>
      <c r="D42" s="74"/>
      <c r="E42" s="9">
        <v>900</v>
      </c>
      <c r="F42" s="74"/>
      <c r="G42" s="74"/>
      <c r="H42" s="9"/>
      <c r="I42" s="74"/>
      <c r="J42" s="75"/>
      <c r="K42" s="10">
        <v>2500</v>
      </c>
      <c r="L42" s="78"/>
      <c r="M42" s="24"/>
      <c r="N42" s="24"/>
      <c r="O42" s="30"/>
    </row>
    <row r="43" spans="1:15" ht="12.75" customHeight="1">
      <c r="A43" s="46">
        <v>36</v>
      </c>
      <c r="B43" s="52" t="s">
        <v>37</v>
      </c>
      <c r="C43" s="9">
        <v>140</v>
      </c>
      <c r="D43" s="74"/>
      <c r="E43" s="9"/>
      <c r="F43" s="74"/>
      <c r="G43" s="74"/>
      <c r="H43" s="9"/>
      <c r="I43" s="74"/>
      <c r="J43" s="75"/>
      <c r="K43" s="10"/>
      <c r="L43" s="78"/>
      <c r="M43" s="24"/>
      <c r="N43" s="24"/>
      <c r="O43" s="30"/>
    </row>
    <row r="44" spans="1:15" ht="12.75" customHeight="1">
      <c r="A44" s="46">
        <v>37</v>
      </c>
      <c r="B44" s="52" t="s">
        <v>38</v>
      </c>
      <c r="C44" s="9">
        <v>367</v>
      </c>
      <c r="D44" s="74"/>
      <c r="E44" s="9"/>
      <c r="F44" s="74"/>
      <c r="G44" s="74"/>
      <c r="H44" s="9"/>
      <c r="I44" s="74"/>
      <c r="J44" s="75"/>
      <c r="K44" s="10"/>
      <c r="L44" s="78"/>
      <c r="M44" s="24"/>
      <c r="N44" s="24"/>
      <c r="O44" s="30"/>
    </row>
    <row r="45" spans="1:15" ht="12.75" customHeight="1">
      <c r="A45" s="46">
        <v>38</v>
      </c>
      <c r="B45" s="52" t="s">
        <v>39</v>
      </c>
      <c r="C45" s="16">
        <v>153.78</v>
      </c>
      <c r="D45" s="85"/>
      <c r="E45" s="16"/>
      <c r="F45" s="16">
        <v>153</v>
      </c>
      <c r="G45" s="85"/>
      <c r="H45" s="16"/>
      <c r="I45" s="16">
        <v>155.25</v>
      </c>
      <c r="J45" s="86"/>
      <c r="K45" s="17"/>
      <c r="L45" s="41">
        <v>155.3</v>
      </c>
      <c r="M45" s="28"/>
      <c r="N45" s="28"/>
      <c r="O45" s="30"/>
    </row>
    <row r="46" spans="1:15" ht="12.75" customHeight="1" thickBot="1">
      <c r="A46" s="48">
        <v>39</v>
      </c>
      <c r="B46" s="53" t="s">
        <v>40</v>
      </c>
      <c r="C46" s="50">
        <f>(((C17*1000)/C45)/12)</f>
        <v>19700.762994754412</v>
      </c>
      <c r="D46" s="51"/>
      <c r="E46" s="13"/>
      <c r="F46" s="50">
        <f>(((F17*1000)/F45)/12)</f>
        <v>19387.799564270153</v>
      </c>
      <c r="G46" s="13"/>
      <c r="H46" s="13"/>
      <c r="I46" s="50">
        <f>(((I17*1000)/I45)/6)</f>
        <v>19587.761674718196</v>
      </c>
      <c r="J46" s="49"/>
      <c r="K46" s="49"/>
      <c r="L46" s="14">
        <f>(((L17*1000)/L45)/12)</f>
        <v>20332.152822494096</v>
      </c>
      <c r="M46" s="29"/>
      <c r="N46" s="29"/>
      <c r="O46" s="30"/>
    </row>
    <row r="47" spans="1:14" ht="41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8"/>
      <c r="N47" s="18"/>
    </row>
    <row r="48" spans="1:14" s="5" customFormat="1" ht="12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19"/>
      <c r="N48" s="1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1" t="s">
        <v>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4">
    <mergeCell ref="A47:L47"/>
    <mergeCell ref="A48:L48"/>
    <mergeCell ref="A6:A7"/>
    <mergeCell ref="B2:L2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hajkova</dc:creator>
  <cp:keywords/>
  <dc:description/>
  <cp:lastModifiedBy>capkova</cp:lastModifiedBy>
  <cp:lastPrinted>2008-12-04T08:25:45Z</cp:lastPrinted>
  <dcterms:created xsi:type="dcterms:W3CDTF">2007-06-26T06:29:48Z</dcterms:created>
  <dcterms:modified xsi:type="dcterms:W3CDTF">2008-12-04T08:26:05Z</dcterms:modified>
  <cp:category/>
  <cp:version/>
  <cp:contentType/>
  <cp:contentStatus/>
</cp:coreProperties>
</file>