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Q14" i="4"/>
  <c r="Q19" i="4" s="1"/>
  <c r="Q24" i="4" s="1"/>
  <c r="Q29" i="4" s="1"/>
  <c r="M14" i="4"/>
  <c r="M19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S16" i="3"/>
  <c r="S17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M16" i="3"/>
  <c r="M17" i="3" s="1"/>
  <c r="L16" i="3"/>
  <c r="L17" i="3" s="1"/>
  <c r="K16" i="3"/>
  <c r="K17" i="3" s="1"/>
  <c r="K19" i="3" s="1"/>
  <c r="K24" i="3" s="1"/>
  <c r="K29" i="3" s="1"/>
  <c r="J16" i="3"/>
  <c r="J17" i="3" s="1"/>
  <c r="I16" i="3"/>
  <c r="I17" i="3" s="1"/>
  <c r="I19" i="3" s="1"/>
  <c r="I24" i="3" s="1"/>
  <c r="I29" i="3" s="1"/>
  <c r="H16" i="3"/>
  <c r="H17" i="3" s="1"/>
  <c r="G16" i="3"/>
  <c r="G17" i="3" s="1"/>
  <c r="G19" i="3" s="1"/>
  <c r="G24" i="3" s="1"/>
  <c r="G29" i="3" s="1"/>
  <c r="F16" i="3"/>
  <c r="F17" i="3" s="1"/>
  <c r="T19" i="3"/>
  <c r="T24" i="3" s="1"/>
  <c r="T29" i="3" s="1"/>
  <c r="S19" i="3"/>
  <c r="S24" i="3" s="1"/>
  <c r="S29" i="3" s="1"/>
  <c r="Q14" i="3"/>
  <c r="Q19" i="3" s="1"/>
  <c r="Q24" i="3" s="1"/>
  <c r="Q29" i="3" s="1"/>
  <c r="N19" i="3"/>
  <c r="N24" i="3" s="1"/>
  <c r="N29" i="3" s="1"/>
  <c r="L19" i="3"/>
  <c r="L24" i="3" s="1"/>
  <c r="J19" i="3"/>
  <c r="J24" i="3" s="1"/>
  <c r="J29" i="3" s="1"/>
  <c r="H19" i="3"/>
  <c r="H24" i="3" s="1"/>
  <c r="F19" i="3"/>
  <c r="F24" i="3" s="1"/>
  <c r="F29" i="3" s="1"/>
  <c r="H29" i="3" l="1"/>
  <c r="L29" i="3"/>
  <c r="F29" i="4"/>
  <c r="M24" i="4"/>
  <c r="R19" i="4"/>
  <c r="U19" i="4" s="1"/>
  <c r="R14" i="4"/>
  <c r="U14" i="4" s="1"/>
  <c r="M14" i="3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S16" i="2"/>
  <c r="S17" i="2" s="1"/>
  <c r="Q16" i="2"/>
  <c r="Q17" i="2" s="1"/>
  <c r="P16" i="2"/>
  <c r="P17" i="2" s="1"/>
  <c r="P19" i="2" s="1"/>
  <c r="P24" i="2" s="1"/>
  <c r="P29" i="2" s="1"/>
  <c r="O16" i="2"/>
  <c r="O17" i="2" s="1"/>
  <c r="O19" i="2" s="1"/>
  <c r="O24" i="2" s="1"/>
  <c r="O29" i="2" s="1"/>
  <c r="N16" i="2"/>
  <c r="N17" i="2" s="1"/>
  <c r="M16" i="2"/>
  <c r="M17" i="2" s="1"/>
  <c r="L16" i="2"/>
  <c r="L17" i="2" s="1"/>
  <c r="K16" i="2"/>
  <c r="K17" i="2" s="1"/>
  <c r="K19" i="2" s="1"/>
  <c r="K24" i="2" s="1"/>
  <c r="K29" i="2" s="1"/>
  <c r="J16" i="2"/>
  <c r="J17" i="2" s="1"/>
  <c r="I16" i="2"/>
  <c r="I17" i="2" s="1"/>
  <c r="I19" i="2" s="1"/>
  <c r="I24" i="2" s="1"/>
  <c r="I29" i="2" s="1"/>
  <c r="H16" i="2"/>
  <c r="H17" i="2" s="1"/>
  <c r="G16" i="2"/>
  <c r="G17" i="2" s="1"/>
  <c r="G19" i="2" s="1"/>
  <c r="G24" i="2" s="1"/>
  <c r="G29" i="2" s="1"/>
  <c r="F16" i="2"/>
  <c r="F17" i="2" s="1"/>
  <c r="T19" i="2"/>
  <c r="T24" i="2" s="1"/>
  <c r="T29" i="2" s="1"/>
  <c r="S19" i="2"/>
  <c r="S24" i="2" s="1"/>
  <c r="S29" i="2" s="1"/>
  <c r="Q14" i="2"/>
  <c r="Q19" i="2" s="1"/>
  <c r="Q24" i="2" s="1"/>
  <c r="Q29" i="2" s="1"/>
  <c r="N19" i="2"/>
  <c r="N24" i="2" s="1"/>
  <c r="N29" i="2" s="1"/>
  <c r="L19" i="2"/>
  <c r="J19" i="2"/>
  <c r="J24" i="2" s="1"/>
  <c r="J29" i="2" s="1"/>
  <c r="H19" i="2"/>
  <c r="F19" i="2"/>
  <c r="F24" i="2" s="1"/>
  <c r="F29" i="2" s="1"/>
  <c r="M29" i="4" l="1"/>
  <c r="R29" i="4" s="1"/>
  <c r="U29" i="4" s="1"/>
  <c r="R24" i="4"/>
  <c r="U24" i="4" s="1"/>
  <c r="R14" i="3"/>
  <c r="U14" i="3" s="1"/>
  <c r="M19" i="3"/>
  <c r="H24" i="2"/>
  <c r="H29" i="2" s="1"/>
  <c r="L24" i="2"/>
  <c r="L29" i="2" s="1"/>
  <c r="M14" i="2"/>
  <c r="T14" i="1"/>
  <c r="S14" i="1"/>
  <c r="O14" i="1"/>
  <c r="N14" i="1"/>
  <c r="L14" i="1"/>
  <c r="K14" i="1"/>
  <c r="J14" i="1"/>
  <c r="I14" i="1"/>
  <c r="H14" i="1"/>
  <c r="G14" i="1"/>
  <c r="F14" i="1"/>
  <c r="Q27" i="1"/>
  <c r="Q22" i="1"/>
  <c r="Q16" i="1"/>
  <c r="Q17" i="1" s="1"/>
  <c r="Q14" i="1"/>
  <c r="M27" i="1"/>
  <c r="M22" i="1"/>
  <c r="M16" i="1"/>
  <c r="M17" i="1" s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6" i="1"/>
  <c r="N17" i="1" s="1"/>
  <c r="P16" i="1"/>
  <c r="P17" i="1" s="1"/>
  <c r="P19" i="1" s="1"/>
  <c r="O16" i="1"/>
  <c r="L16" i="1"/>
  <c r="L17" i="1" s="1"/>
  <c r="K16" i="1"/>
  <c r="K17" i="1" s="1"/>
  <c r="J16" i="1"/>
  <c r="I16" i="1"/>
  <c r="I17" i="1" s="1"/>
  <c r="H16" i="1"/>
  <c r="H17" i="1" s="1"/>
  <c r="G16" i="1"/>
  <c r="G17" i="1" s="1"/>
  <c r="F16" i="1"/>
  <c r="F17" i="1" s="1"/>
  <c r="O17" i="1"/>
  <c r="O19" i="1" s="1"/>
  <c r="J17" i="1"/>
  <c r="T16" i="1"/>
  <c r="T17" i="1" s="1"/>
  <c r="T19" i="1" s="1"/>
  <c r="S16" i="1"/>
  <c r="S17" i="1" s="1"/>
  <c r="S19" i="1" s="1"/>
  <c r="R19" i="3" l="1"/>
  <c r="U19" i="3" s="1"/>
  <c r="M24" i="3"/>
  <c r="R14" i="2"/>
  <c r="U14" i="2" s="1"/>
  <c r="M19" i="2"/>
  <c r="N19" i="1"/>
  <c r="L19" i="1"/>
  <c r="K19" i="1"/>
  <c r="S24" i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R24" i="3" l="1"/>
  <c r="U24" i="3" s="1"/>
  <c r="M29" i="3"/>
  <c r="R29" i="3" s="1"/>
  <c r="U29" i="3" s="1"/>
  <c r="R19" i="2"/>
  <c r="U19" i="2" s="1"/>
  <c r="M24" i="2"/>
  <c r="M14" i="1"/>
  <c r="F19" i="1"/>
  <c r="F24" i="1" s="1"/>
  <c r="F29" i="1" s="1"/>
  <c r="R24" i="2" l="1"/>
  <c r="U24" i="2" s="1"/>
  <c r="M29" i="2"/>
  <c r="R29" i="2" s="1"/>
  <c r="U29" i="2" s="1"/>
  <c r="R14" i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<sst xmlns="http://schemas.openxmlformats.org/spreadsheetml/2006/main" count="368" uniqueCount="80">
  <si>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</si>
  <si>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</si>
  <si>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</si>
  <si>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</si>
  <si>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</si>
  <si>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</si>
  <si>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</si>
  <si>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</si>
  <si>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</si>
  <si>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</si>
  <si>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</si>
  <si>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</si>
  <si>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</si>
  <si>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</si>
  <si>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</si>
  <si>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</si>
  <si>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</si>
  <si>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</si>
  <si>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</si>
  <si>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</si>
  <si>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</si>
  <si>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</si>
  <si>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</si>
  <si>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</si>
  <si>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</si>
  <si>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</si>
  <si>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</si>
  <si>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</si>
  <si>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</si>
  <si>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</si>
  <si>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</si>
  <si>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</si>
  <si>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</si>
  <si>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</si>
  <si>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</si>
  <si>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</si>
  <si>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</si>
  <si>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</si>
  <si>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</si>
  <si>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</si>
  <si>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</si>
  <si>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</si>
  <si>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</si>
  <si>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</si>
  <si>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</si>
  <si>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</si>
  <si>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</si>
  <si>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</si>
  <si>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</si>
  <si>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</si>
  <si>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</si>
  <si>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</si>
  <si>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</si>
  <si>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</si>
  <si>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</si>
  <si>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</si>
  <si>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</si>
  <si>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</si>
  <si>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</si>
  <si>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</si>
  <si>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</si>
  <si>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</si>
  <si>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</si>
  <si>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I/20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</si>
  <si>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</si>
  <si>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</si>
  <si>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</si>
  <si>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</si>
  <si>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</si>
  <si>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</si>
  <si>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</si>
  <si>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</si>
  <si>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Silnice I. Třídy, E</t>
  </si>
  <si>
    <t>-</t>
  </si>
  <si>
    <t>E</t>
  </si>
  <si>
    <t>S</t>
  </si>
  <si>
    <t>2-3056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</si>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</sst>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43714</v>
      </c>
      <c r="E4" s="126"/>
      <c r="F4" s="81" t="s">
        <v>14</v>
      </c>
      <c r="G4" s="82"/>
      <c r="H4" s="82"/>
      <c r="I4" s="83"/>
      <c r="J4" s="90" t="s">
        <v>65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64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43724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18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14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14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20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33" t="s">
        <v>19</v>
      </c>
      <c r="N12" s="19" t="s">
        <v>21</v>
      </c>
      <c r="O12" s="142" t="s">
        <v>20</v>
      </c>
      <c r="P12" s="144"/>
      <c r="Q12" s="34" t="s">
        <v>20</v>
      </c>
      <c r="R12" s="28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f>107+64+96+70</f>
        <v>337</v>
      </c>
      <c r="G14" s="99">
        <f>23+9+20+20</f>
        <v>72</v>
      </c>
      <c r="H14" s="99">
        <f>4+2+1</f>
        <v>7</v>
      </c>
      <c r="I14" s="99">
        <f>3+1+6+4</f>
        <v>14</v>
      </c>
      <c r="J14" s="99">
        <f>11+7+11+20</f>
        <v>49</v>
      </c>
      <c r="K14" s="99">
        <f>4+2+3+3</f>
        <v>12</v>
      </c>
      <c r="L14" s="99">
        <f>4+3</f>
        <v>7</v>
      </c>
      <c r="M14" s="99">
        <f>SUM(F14:L15)</f>
        <v>498</v>
      </c>
      <c r="N14" s="99">
        <f>102+89+173+104</f>
        <v>468</v>
      </c>
      <c r="O14" s="99">
        <f>6+7+6+10</f>
        <v>29</v>
      </c>
      <c r="P14" s="99">
        <v>0</v>
      </c>
      <c r="Q14" s="99">
        <f>SUM(O14:P15)</f>
        <v>29</v>
      </c>
      <c r="R14" s="99">
        <f>SUM(M14,N14,Q14)</f>
        <v>995</v>
      </c>
      <c r="S14" s="181">
        <f>407+705+474+701</f>
        <v>2287</v>
      </c>
      <c r="T14" s="99">
        <f>10+6+15+16</f>
        <v>47</v>
      </c>
      <c r="U14" s="127">
        <f>SUM(R14:T15)</f>
        <v>3329</v>
      </c>
    </row>
    <row r="15" spans="2:21" s="4" customFormat="1" ht="24" customHeight="1" x14ac:dyDescent="0.25">
      <c r="B15" s="129"/>
      <c r="C15" s="138"/>
      <c r="D15" s="139"/>
      <c r="E15" s="26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22"/>
      <c r="C16" s="23"/>
      <c r="D16" s="27"/>
      <c r="E16" s="24" t="s">
        <v>68</v>
      </c>
      <c r="F16" s="29">
        <f>6.66+7.44+7.7+7.63+7.19+6.66+5.86+4.92</f>
        <v>54.06</v>
      </c>
      <c r="G16" s="29">
        <f t="shared" ref="G16:M16" si="0">6.66+7.44+7.7+7.63+7.19+6.66+5.86+4.92</f>
        <v>54.06</v>
      </c>
      <c r="H16" s="29">
        <f t="shared" si="0"/>
        <v>54.06</v>
      </c>
      <c r="I16" s="29">
        <f t="shared" si="0"/>
        <v>54.06</v>
      </c>
      <c r="J16" s="29">
        <f t="shared" si="0"/>
        <v>54.06</v>
      </c>
      <c r="K16" s="29">
        <f t="shared" si="0"/>
        <v>54.06</v>
      </c>
      <c r="L16" s="29">
        <f t="shared" si="0"/>
        <v>54.06</v>
      </c>
      <c r="M16" s="29">
        <f t="shared" si="0"/>
        <v>54.06</v>
      </c>
      <c r="N16" s="29">
        <f>5.64+6.08+6.41+6.5+6.4+6.21+5.89+5.41</f>
        <v>48.540000000000006</v>
      </c>
      <c r="O16" s="29">
        <f>7.35+6.17+5.69+5.1+6.65+8.35+7.19+6.3</f>
        <v>52.8</v>
      </c>
      <c r="P16" s="29">
        <f>7.35+6.17+5.69+5.1+6.65+8.35+7.19+6.3</f>
        <v>52.8</v>
      </c>
      <c r="Q16" s="29">
        <f>7.35+6.17+5.69+5.1+6.65+8.35+7.19+6.3</f>
        <v>52.8</v>
      </c>
      <c r="R16" s="35"/>
      <c r="S16" s="30">
        <f>6.73+6.5+6.09+5.77+6.37+7.32+7.95+7.74</f>
        <v>54.470000000000006</v>
      </c>
      <c r="T16" s="29">
        <f>5.84+5.25+4.77+5.17+7.81+9.12+9.47+8.31</f>
        <v>55.74</v>
      </c>
      <c r="U16" s="31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1.8497965223825379</v>
      </c>
      <c r="G17" s="110">
        <f t="shared" si="1"/>
        <v>1.8497965223825379</v>
      </c>
      <c r="H17" s="110">
        <f t="shared" si="1"/>
        <v>1.8497965223825379</v>
      </c>
      <c r="I17" s="110">
        <f t="shared" si="1"/>
        <v>1.8497965223825379</v>
      </c>
      <c r="J17" s="110">
        <f t="shared" si="1"/>
        <v>1.8497965223825379</v>
      </c>
      <c r="K17" s="110">
        <f t="shared" si="1"/>
        <v>1.8497965223825379</v>
      </c>
      <c r="L17" s="110">
        <f t="shared" si="1"/>
        <v>1.8497965223825379</v>
      </c>
      <c r="M17" s="110">
        <f t="shared" si="1"/>
        <v>1.8497965223825379</v>
      </c>
      <c r="N17" s="110">
        <f t="shared" si="1"/>
        <v>2.0601565718994639</v>
      </c>
      <c r="O17" s="110">
        <f t="shared" si="1"/>
        <v>1.893939393939394</v>
      </c>
      <c r="P17" s="110">
        <f t="shared" si="1"/>
        <v>1.893939393939394</v>
      </c>
      <c r="Q17" s="110">
        <f t="shared" si="1"/>
        <v>1.893939393939394</v>
      </c>
      <c r="R17" s="100"/>
      <c r="S17" s="110">
        <f>100/S16</f>
        <v>1.8358729575913344</v>
      </c>
      <c r="T17" s="11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24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P19" si="2">F14*F17</f>
        <v>623.38142804291522</v>
      </c>
      <c r="G19" s="109">
        <f t="shared" si="2"/>
        <v>133.18534961154273</v>
      </c>
      <c r="H19" s="109">
        <f t="shared" si="2"/>
        <v>12.948575656677765</v>
      </c>
      <c r="I19" s="109">
        <f t="shared" si="2"/>
        <v>25.897151313355529</v>
      </c>
      <c r="J19" s="109">
        <f t="shared" si="2"/>
        <v>90.640029596744355</v>
      </c>
      <c r="K19" s="109">
        <f t="shared" si="2"/>
        <v>22.197558268590456</v>
      </c>
      <c r="L19" s="109">
        <f t="shared" si="2"/>
        <v>12.948575656677765</v>
      </c>
      <c r="M19" s="109">
        <f t="shared" ref="M19" si="3">M14*M17</f>
        <v>921.19866814650391</v>
      </c>
      <c r="N19" s="109">
        <f t="shared" si="2"/>
        <v>964.15327564894915</v>
      </c>
      <c r="O19" s="109">
        <f t="shared" si="2"/>
        <v>54.924242424242429</v>
      </c>
      <c r="P19" s="109">
        <f t="shared" si="2"/>
        <v>0</v>
      </c>
      <c r="Q19" s="109">
        <f t="shared" ref="Q19" si="4">Q14*Q17</f>
        <v>54.924242424242429</v>
      </c>
      <c r="R19" s="101">
        <f>SUM(M19,N19,Q19)</f>
        <v>1940.2761862196955</v>
      </c>
      <c r="S19" s="109">
        <f>S14*S17</f>
        <v>4198.6414540113819</v>
      </c>
      <c r="T19" s="109">
        <f>T14*T17</f>
        <v>84.320057409400789</v>
      </c>
      <c r="U19" s="158">
        <f>SUM(R19:T20)</f>
        <v>6223.2376976404785</v>
      </c>
    </row>
    <row r="20" spans="2:21" s="4" customFormat="1" ht="24" customHeight="1" x14ac:dyDescent="0.25">
      <c r="B20" s="129"/>
      <c r="C20" s="138"/>
      <c r="D20" s="155"/>
      <c r="E20" s="26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22"/>
      <c r="C21" s="23"/>
      <c r="D21" s="27"/>
      <c r="E21" s="24" t="s">
        <v>69</v>
      </c>
      <c r="F21" s="30">
        <v>124.7</v>
      </c>
      <c r="G21" s="30">
        <v>124.7</v>
      </c>
      <c r="H21" s="30">
        <v>124.7</v>
      </c>
      <c r="I21" s="30">
        <v>124.7</v>
      </c>
      <c r="J21" s="30">
        <v>124.7</v>
      </c>
      <c r="K21" s="30">
        <v>124.7</v>
      </c>
      <c r="L21" s="30">
        <v>124.7</v>
      </c>
      <c r="M21" s="30">
        <v>124.7</v>
      </c>
      <c r="N21" s="30">
        <v>119</v>
      </c>
      <c r="O21" s="30">
        <v>124.8</v>
      </c>
      <c r="P21" s="30">
        <v>124.8</v>
      </c>
      <c r="Q21" s="30">
        <v>124.8</v>
      </c>
      <c r="R21" s="36"/>
      <c r="S21" s="30">
        <v>119.3</v>
      </c>
      <c r="T21" s="30">
        <v>106.7</v>
      </c>
      <c r="U21" s="32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0.80192461908580592</v>
      </c>
      <c r="G22" s="104">
        <f>100/G21</f>
        <v>0.80192461908580592</v>
      </c>
      <c r="H22" s="104">
        <f t="shared" ref="H22:T22" si="5">100/H21</f>
        <v>0.80192461908580592</v>
      </c>
      <c r="I22" s="104">
        <f t="shared" si="5"/>
        <v>0.80192461908580592</v>
      </c>
      <c r="J22" s="104">
        <f t="shared" si="5"/>
        <v>0.80192461908580592</v>
      </c>
      <c r="K22" s="104">
        <f t="shared" si="5"/>
        <v>0.80192461908580592</v>
      </c>
      <c r="L22" s="104">
        <f t="shared" si="5"/>
        <v>0.80192461908580592</v>
      </c>
      <c r="M22" s="104">
        <f t="shared" si="5"/>
        <v>0.80192461908580592</v>
      </c>
      <c r="N22" s="104">
        <f t="shared" si="5"/>
        <v>0.84033613445378152</v>
      </c>
      <c r="O22" s="104">
        <f t="shared" si="5"/>
        <v>0.80128205128205132</v>
      </c>
      <c r="P22" s="104">
        <f t="shared" si="5"/>
        <v>0.80128205128205132</v>
      </c>
      <c r="Q22" s="104">
        <f t="shared" si="5"/>
        <v>0.80128205128205132</v>
      </c>
      <c r="R22" s="102"/>
      <c r="S22" s="104">
        <f t="shared" si="5"/>
        <v>0.83822296730930435</v>
      </c>
      <c r="T22" s="104">
        <f t="shared" si="5"/>
        <v>0.93720712277413309</v>
      </c>
      <c r="U22" s="159"/>
    </row>
    <row r="23" spans="2:21" s="4" customFormat="1" ht="24" customHeight="1" x14ac:dyDescent="0.25">
      <c r="B23" s="129"/>
      <c r="C23" s="138"/>
      <c r="D23" s="155"/>
      <c r="E23" s="26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499.90491422848049</v>
      </c>
      <c r="G24" s="65">
        <f>G19*G22</f>
        <v>106.8046107550463</v>
      </c>
      <c r="H24" s="65">
        <f t="shared" ref="H24:T24" si="6">H19*H22</f>
        <v>10.383781601185056</v>
      </c>
      <c r="I24" s="65">
        <f t="shared" si="6"/>
        <v>20.767563202370113</v>
      </c>
      <c r="J24" s="65">
        <f t="shared" si="6"/>
        <v>72.686471208295387</v>
      </c>
      <c r="K24" s="65">
        <f t="shared" si="6"/>
        <v>17.800768459174382</v>
      </c>
      <c r="L24" s="65">
        <f t="shared" si="6"/>
        <v>10.383781601185056</v>
      </c>
      <c r="M24" s="65">
        <f t="shared" ref="M24" si="7">M19*M22</f>
        <v>738.73189105573692</v>
      </c>
      <c r="N24" s="65">
        <f t="shared" si="6"/>
        <v>810.21283667978923</v>
      </c>
      <c r="O24" s="65">
        <f t="shared" si="6"/>
        <v>44.009809634809642</v>
      </c>
      <c r="P24" s="65">
        <f t="shared" si="6"/>
        <v>0</v>
      </c>
      <c r="Q24" s="65">
        <f t="shared" ref="Q24" si="8">Q19*Q22</f>
        <v>44.009809634809642</v>
      </c>
      <c r="R24" s="103">
        <f>SUM(M24,N24,Q24)</f>
        <v>1592.9545373703359</v>
      </c>
      <c r="S24" s="65">
        <f t="shared" si="6"/>
        <v>3519.3976982492727</v>
      </c>
      <c r="T24" s="65">
        <f t="shared" si="6"/>
        <v>79.025358396814241</v>
      </c>
      <c r="U24" s="157">
        <f>SUM(R24:T25)</f>
        <v>5191.3775940164223</v>
      </c>
    </row>
    <row r="25" spans="2:21" s="4" customFormat="1" ht="24" customHeight="1" x14ac:dyDescent="0.25">
      <c r="B25" s="129"/>
      <c r="C25" s="138"/>
      <c r="D25" s="155"/>
      <c r="E25" s="26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22"/>
      <c r="C26" s="23"/>
      <c r="D26" s="27"/>
      <c r="E26" s="24" t="s">
        <v>70</v>
      </c>
      <c r="F26" s="29">
        <v>105.7</v>
      </c>
      <c r="G26" s="29">
        <v>105.7</v>
      </c>
      <c r="H26" s="29">
        <v>105.7</v>
      </c>
      <c r="I26" s="29">
        <v>105.7</v>
      </c>
      <c r="J26" s="29">
        <v>105.7</v>
      </c>
      <c r="K26" s="29">
        <v>105.7</v>
      </c>
      <c r="L26" s="29">
        <v>105.7</v>
      </c>
      <c r="M26" s="29">
        <v>105.7</v>
      </c>
      <c r="N26" s="29">
        <v>102.9</v>
      </c>
      <c r="O26" s="29">
        <v>109.8</v>
      </c>
      <c r="P26" s="29">
        <v>109.8</v>
      </c>
      <c r="Q26" s="29">
        <v>109.8</v>
      </c>
      <c r="R26" s="35"/>
      <c r="S26" s="30">
        <v>106.6</v>
      </c>
      <c r="T26" s="29">
        <v>149</v>
      </c>
      <c r="U26" s="31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0.94607379375591294</v>
      </c>
      <c r="G27" s="104">
        <f t="shared" ref="G27:T27" si="9">100/G26</f>
        <v>0.94607379375591294</v>
      </c>
      <c r="H27" s="104">
        <f t="shared" si="9"/>
        <v>0.94607379375591294</v>
      </c>
      <c r="I27" s="104">
        <f t="shared" si="9"/>
        <v>0.94607379375591294</v>
      </c>
      <c r="J27" s="104">
        <f t="shared" si="9"/>
        <v>0.94607379375591294</v>
      </c>
      <c r="K27" s="104">
        <f t="shared" si="9"/>
        <v>0.94607379375591294</v>
      </c>
      <c r="L27" s="104">
        <f t="shared" si="9"/>
        <v>0.94607379375591294</v>
      </c>
      <c r="M27" s="104">
        <f t="shared" si="9"/>
        <v>0.94607379375591294</v>
      </c>
      <c r="N27" s="104">
        <f t="shared" si="9"/>
        <v>0.97181729834791053</v>
      </c>
      <c r="O27" s="104">
        <f t="shared" si="9"/>
        <v>0.91074681238615662</v>
      </c>
      <c r="P27" s="104">
        <f t="shared" si="9"/>
        <v>0.91074681238615662</v>
      </c>
      <c r="Q27" s="104">
        <f t="shared" si="9"/>
        <v>0.91074681238615662</v>
      </c>
      <c r="R27" s="104"/>
      <c r="S27" s="104">
        <f t="shared" si="9"/>
        <v>0.93808630393996251</v>
      </c>
      <c r="T27" s="104">
        <f t="shared" si="9"/>
        <v>0.67114093959731547</v>
      </c>
      <c r="U27" s="159"/>
    </row>
    <row r="28" spans="2:21" s="4" customFormat="1" ht="24" customHeight="1" x14ac:dyDescent="0.25">
      <c r="B28" s="129"/>
      <c r="C28" s="138"/>
      <c r="D28" s="155"/>
      <c r="E28" s="26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472.94693872136281</v>
      </c>
      <c r="G29" s="106">
        <f t="shared" ref="G29:T29" si="10">G24*G27</f>
        <v>101.04504328765023</v>
      </c>
      <c r="H29" s="106">
        <f t="shared" si="10"/>
        <v>9.823823652965995</v>
      </c>
      <c r="I29" s="106">
        <f t="shared" si="10"/>
        <v>19.64764730593199</v>
      </c>
      <c r="J29" s="106">
        <f t="shared" si="10"/>
        <v>68.766765570761947</v>
      </c>
      <c r="K29" s="106">
        <f t="shared" si="10"/>
        <v>16.840840547941703</v>
      </c>
      <c r="L29" s="106">
        <f t="shared" si="10"/>
        <v>9.823823652965995</v>
      </c>
      <c r="M29" s="106">
        <f t="shared" ref="M29" si="11">M24*M27</f>
        <v>698.89488273958079</v>
      </c>
      <c r="N29" s="106">
        <f t="shared" si="10"/>
        <v>787.37885002894961</v>
      </c>
      <c r="O29" s="106">
        <f t="shared" si="10"/>
        <v>40.081793838624442</v>
      </c>
      <c r="P29" s="106">
        <f t="shared" si="10"/>
        <v>0</v>
      </c>
      <c r="Q29" s="106">
        <f t="shared" ref="Q29" si="12">Q24*Q27</f>
        <v>40.081793838624442</v>
      </c>
      <c r="R29" s="105">
        <f>SUM(M29,N29,Q29)</f>
        <v>1526.3555266071548</v>
      </c>
      <c r="S29" s="106">
        <f t="shared" si="10"/>
        <v>3301.4987788454719</v>
      </c>
      <c r="T29" s="106">
        <f t="shared" si="10"/>
        <v>53.037153286452515</v>
      </c>
      <c r="U29" s="156">
        <f>SUM(R29:T30)</f>
        <v>4880.89145873908</v>
      </c>
    </row>
    <row r="30" spans="2:21" s="4" customFormat="1" ht="24" customHeight="1" x14ac:dyDescent="0.25">
      <c r="B30" s="129"/>
      <c r="C30" s="138"/>
      <c r="D30" s="155"/>
      <c r="E30" s="26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17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43724</v>
      </c>
      <c r="E4" s="126"/>
      <c r="F4" s="81" t="s">
        <v>14</v>
      </c>
      <c r="G4" s="82"/>
      <c r="H4" s="82"/>
      <c r="I4" s="83"/>
      <c r="J4" s="90" t="s">
        <v>77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64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43727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48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42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42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43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47" t="s">
        <v>19</v>
      </c>
      <c r="N12" s="19" t="s">
        <v>21</v>
      </c>
      <c r="O12" s="142" t="s">
        <v>20</v>
      </c>
      <c r="P12" s="144"/>
      <c r="Q12" s="46" t="s">
        <v>20</v>
      </c>
      <c r="R12" s="45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269</v>
      </c>
      <c r="G14" s="99">
        <v>105</v>
      </c>
      <c r="H14" s="99">
        <v>51</v>
      </c>
      <c r="I14" s="99">
        <v>28</v>
      </c>
      <c r="J14" s="99">
        <v>48</v>
      </c>
      <c r="K14" s="99">
        <v>16</v>
      </c>
      <c r="L14" s="99">
        <v>9</v>
      </c>
      <c r="M14" s="99">
        <f>SUM(F14:L15)</f>
        <v>526</v>
      </c>
      <c r="N14" s="99">
        <v>594</v>
      </c>
      <c r="O14" s="99">
        <v>28</v>
      </c>
      <c r="P14" s="99">
        <v>0</v>
      </c>
      <c r="Q14" s="99">
        <f>SUM(O14:P15)</f>
        <v>28</v>
      </c>
      <c r="R14" s="99">
        <f>SUM(M14,N14,Q14)</f>
        <v>1148</v>
      </c>
      <c r="S14" s="181">
        <v>1869</v>
      </c>
      <c r="T14" s="99">
        <v>33</v>
      </c>
      <c r="U14" s="127">
        <f>SUM(R14:T15)</f>
        <v>3050</v>
      </c>
    </row>
    <row r="15" spans="2:21" s="4" customFormat="1" ht="24" customHeight="1" x14ac:dyDescent="0.25">
      <c r="B15" s="129"/>
      <c r="C15" s="138"/>
      <c r="D15" s="139"/>
      <c r="E15" s="41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42"/>
      <c r="C16" s="44"/>
      <c r="D16" s="27"/>
      <c r="E16" s="49" t="s">
        <v>68</v>
      </c>
      <c r="F16" s="39">
        <f>6.66+7.44+7.7+7.63+7.19+6.66+5.86+4.92</f>
        <v>54.06</v>
      </c>
      <c r="G16" s="39">
        <f t="shared" ref="G16:M16" si="0">6.66+7.44+7.7+7.63+7.19+6.66+5.86+4.92</f>
        <v>54.06</v>
      </c>
      <c r="H16" s="39">
        <f t="shared" si="0"/>
        <v>54.06</v>
      </c>
      <c r="I16" s="39">
        <f t="shared" si="0"/>
        <v>54.06</v>
      </c>
      <c r="J16" s="39">
        <f t="shared" si="0"/>
        <v>54.06</v>
      </c>
      <c r="K16" s="39">
        <f t="shared" si="0"/>
        <v>54.06</v>
      </c>
      <c r="L16" s="39">
        <f t="shared" si="0"/>
        <v>54.06</v>
      </c>
      <c r="M16" s="39">
        <f t="shared" si="0"/>
        <v>54.06</v>
      </c>
      <c r="N16" s="39">
        <f>5.64+6.08+6.41+6.5+6.4+6.21+5.89+5.41</f>
        <v>48.540000000000006</v>
      </c>
      <c r="O16" s="39">
        <f>7.35+6.17+5.69+5.1+6.65+8.35+7.19+6.3</f>
        <v>52.8</v>
      </c>
      <c r="P16" s="39">
        <f>7.35+6.17+5.69+5.1+6.65+8.35+7.19+6.3</f>
        <v>52.8</v>
      </c>
      <c r="Q16" s="39">
        <f>7.35+6.17+5.69+5.1+6.65+8.35+7.19+6.3</f>
        <v>52.8</v>
      </c>
      <c r="R16" s="38"/>
      <c r="S16" s="40">
        <f>6.73+6.5+6.09+5.77+6.37+7.32+7.95+7.74</f>
        <v>54.470000000000006</v>
      </c>
      <c r="T16" s="39">
        <f>5.84+5.25+4.77+5.17+7.81+9.12+9.47+8.31</f>
        <v>55.74</v>
      </c>
      <c r="U16" s="50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1.8497965223825379</v>
      </c>
      <c r="G17" s="110">
        <f t="shared" si="1"/>
        <v>1.8497965223825379</v>
      </c>
      <c r="H17" s="110">
        <f t="shared" si="1"/>
        <v>1.8497965223825379</v>
      </c>
      <c r="I17" s="110">
        <f t="shared" si="1"/>
        <v>1.8497965223825379</v>
      </c>
      <c r="J17" s="110">
        <f t="shared" si="1"/>
        <v>1.8497965223825379</v>
      </c>
      <c r="K17" s="110">
        <f t="shared" si="1"/>
        <v>1.8497965223825379</v>
      </c>
      <c r="L17" s="110">
        <f t="shared" si="1"/>
        <v>1.8497965223825379</v>
      </c>
      <c r="M17" s="110">
        <f t="shared" si="1"/>
        <v>1.8497965223825379</v>
      </c>
      <c r="N17" s="110">
        <f t="shared" si="1"/>
        <v>2.0601565718994639</v>
      </c>
      <c r="O17" s="110">
        <f t="shared" si="1"/>
        <v>1.893939393939394</v>
      </c>
      <c r="P17" s="110">
        <f t="shared" si="1"/>
        <v>1.893939393939394</v>
      </c>
      <c r="Q17" s="110">
        <f t="shared" si="1"/>
        <v>1.893939393939394</v>
      </c>
      <c r="R17" s="100"/>
      <c r="S17" s="110">
        <f>100/S16</f>
        <v>1.8358729575913344</v>
      </c>
      <c r="T17" s="11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49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497.59526452090267</v>
      </c>
      <c r="G19" s="109">
        <f t="shared" si="2"/>
        <v>194.22863485016649</v>
      </c>
      <c r="H19" s="109">
        <f t="shared" si="2"/>
        <v>94.339622641509436</v>
      </c>
      <c r="I19" s="109">
        <f t="shared" si="2"/>
        <v>51.794302626711058</v>
      </c>
      <c r="J19" s="109">
        <f t="shared" si="2"/>
        <v>88.790233074361822</v>
      </c>
      <c r="K19" s="109">
        <f t="shared" si="2"/>
        <v>29.596744358120606</v>
      </c>
      <c r="L19" s="109">
        <f t="shared" si="2"/>
        <v>16.648168701442842</v>
      </c>
      <c r="M19" s="109">
        <f t="shared" si="2"/>
        <v>972.99297077321489</v>
      </c>
      <c r="N19" s="109">
        <f t="shared" si="2"/>
        <v>1223.7330037082816</v>
      </c>
      <c r="O19" s="109">
        <f t="shared" si="2"/>
        <v>53.030303030303031</v>
      </c>
      <c r="P19" s="109">
        <f t="shared" si="2"/>
        <v>0</v>
      </c>
      <c r="Q19" s="109">
        <f t="shared" si="2"/>
        <v>53.030303030303031</v>
      </c>
      <c r="R19" s="101">
        <f>SUM(M19,N19,Q19)</f>
        <v>2249.7562775117995</v>
      </c>
      <c r="S19" s="109">
        <f>S14*S17</f>
        <v>3431.246557738204</v>
      </c>
      <c r="T19" s="109">
        <f>T14*T17</f>
        <v>59.203444564047366</v>
      </c>
      <c r="U19" s="158">
        <f>SUM(R19:T20)</f>
        <v>5740.2062798140505</v>
      </c>
    </row>
    <row r="20" spans="2:21" s="4" customFormat="1" ht="24" customHeight="1" x14ac:dyDescent="0.25">
      <c r="B20" s="129"/>
      <c r="C20" s="138"/>
      <c r="D20" s="155"/>
      <c r="E20" s="41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42"/>
      <c r="C21" s="44"/>
      <c r="D21" s="27"/>
      <c r="E21" s="49" t="s">
        <v>69</v>
      </c>
      <c r="F21" s="40">
        <v>122.5</v>
      </c>
      <c r="G21" s="40">
        <v>122.5</v>
      </c>
      <c r="H21" s="40">
        <v>122.5</v>
      </c>
      <c r="I21" s="40">
        <v>122.5</v>
      </c>
      <c r="J21" s="40">
        <v>122.5</v>
      </c>
      <c r="K21" s="40">
        <v>122.5</v>
      </c>
      <c r="L21" s="40">
        <v>122.5</v>
      </c>
      <c r="M21" s="40">
        <v>122.5</v>
      </c>
      <c r="N21" s="40">
        <v>133.6</v>
      </c>
      <c r="O21" s="40">
        <v>115.1</v>
      </c>
      <c r="P21" s="40">
        <v>115.1</v>
      </c>
      <c r="Q21" s="40">
        <v>115.1</v>
      </c>
      <c r="R21" s="37"/>
      <c r="S21" s="40">
        <v>99</v>
      </c>
      <c r="T21" s="40">
        <v>79.599999999999994</v>
      </c>
      <c r="U21" s="51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0.81632653061224492</v>
      </c>
      <c r="G22" s="104">
        <f>100/G21</f>
        <v>0.81632653061224492</v>
      </c>
      <c r="H22" s="104">
        <f t="shared" ref="H22:T22" si="3">100/H21</f>
        <v>0.81632653061224492</v>
      </c>
      <c r="I22" s="104">
        <f t="shared" si="3"/>
        <v>0.81632653061224492</v>
      </c>
      <c r="J22" s="104">
        <f t="shared" si="3"/>
        <v>0.81632653061224492</v>
      </c>
      <c r="K22" s="104">
        <f t="shared" si="3"/>
        <v>0.81632653061224492</v>
      </c>
      <c r="L22" s="104">
        <f t="shared" si="3"/>
        <v>0.81632653061224492</v>
      </c>
      <c r="M22" s="104">
        <f t="shared" si="3"/>
        <v>0.81632653061224492</v>
      </c>
      <c r="N22" s="104">
        <f t="shared" si="3"/>
        <v>0.74850299401197606</v>
      </c>
      <c r="O22" s="104">
        <f t="shared" si="3"/>
        <v>0.86880973066898348</v>
      </c>
      <c r="P22" s="104">
        <f t="shared" si="3"/>
        <v>0.86880973066898348</v>
      </c>
      <c r="Q22" s="104">
        <f t="shared" si="3"/>
        <v>0.86880973066898348</v>
      </c>
      <c r="R22" s="102"/>
      <c r="S22" s="104">
        <f t="shared" si="3"/>
        <v>1.0101010101010102</v>
      </c>
      <c r="T22" s="104">
        <f t="shared" si="3"/>
        <v>1.256281407035176</v>
      </c>
      <c r="U22" s="159"/>
    </row>
    <row r="23" spans="2:21" s="4" customFormat="1" ht="24" customHeight="1" x14ac:dyDescent="0.25">
      <c r="B23" s="129"/>
      <c r="C23" s="138"/>
      <c r="D23" s="155"/>
      <c r="E23" s="41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406.20021593543078</v>
      </c>
      <c r="G24" s="65">
        <f>G19*G22</f>
        <v>158.55398763278896</v>
      </c>
      <c r="H24" s="65">
        <f t="shared" ref="H24:T24" si="4">H19*H22</f>
        <v>77.011936850211782</v>
      </c>
      <c r="I24" s="65">
        <f t="shared" si="4"/>
        <v>42.281063368743723</v>
      </c>
      <c r="J24" s="65">
        <f t="shared" si="4"/>
        <v>72.481822917846387</v>
      </c>
      <c r="K24" s="65">
        <f t="shared" si="4"/>
        <v>24.160607639282127</v>
      </c>
      <c r="L24" s="65">
        <f t="shared" si="4"/>
        <v>13.590341797096197</v>
      </c>
      <c r="M24" s="65">
        <f t="shared" si="4"/>
        <v>794.27997614139997</v>
      </c>
      <c r="N24" s="65">
        <f t="shared" si="4"/>
        <v>915.96781714691735</v>
      </c>
      <c r="O24" s="65">
        <f t="shared" si="4"/>
        <v>46.073243293052158</v>
      </c>
      <c r="P24" s="65">
        <f t="shared" si="4"/>
        <v>0</v>
      </c>
      <c r="Q24" s="65">
        <f t="shared" si="4"/>
        <v>46.073243293052158</v>
      </c>
      <c r="R24" s="103">
        <f>SUM(M24,N24,Q24)</f>
        <v>1756.3210365813695</v>
      </c>
      <c r="S24" s="65">
        <f t="shared" si="4"/>
        <v>3465.9056138769738</v>
      </c>
      <c r="T24" s="65">
        <f t="shared" si="4"/>
        <v>74.376186638250473</v>
      </c>
      <c r="U24" s="157">
        <f>SUM(R24:T25)</f>
        <v>5296.6028370965932</v>
      </c>
    </row>
    <row r="25" spans="2:21" s="4" customFormat="1" ht="24" customHeight="1" x14ac:dyDescent="0.25">
      <c r="B25" s="129"/>
      <c r="C25" s="138"/>
      <c r="D25" s="155"/>
      <c r="E25" s="41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42"/>
      <c r="C26" s="44"/>
      <c r="D26" s="27"/>
      <c r="E26" s="49" t="s">
        <v>70</v>
      </c>
      <c r="F26" s="39">
        <v>105.7</v>
      </c>
      <c r="G26" s="39">
        <v>105.7</v>
      </c>
      <c r="H26" s="39">
        <v>105.7</v>
      </c>
      <c r="I26" s="39">
        <v>105.7</v>
      </c>
      <c r="J26" s="39">
        <v>105.7</v>
      </c>
      <c r="K26" s="39">
        <v>105.7</v>
      </c>
      <c r="L26" s="39">
        <v>105.7</v>
      </c>
      <c r="M26" s="39">
        <v>105.7</v>
      </c>
      <c r="N26" s="39">
        <v>102.9</v>
      </c>
      <c r="O26" s="39">
        <v>109.8</v>
      </c>
      <c r="P26" s="39">
        <v>109.8</v>
      </c>
      <c r="Q26" s="39">
        <v>109.8</v>
      </c>
      <c r="R26" s="38"/>
      <c r="S26" s="40">
        <v>106.6</v>
      </c>
      <c r="T26" s="39">
        <v>149</v>
      </c>
      <c r="U26" s="50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0.94607379375591294</v>
      </c>
      <c r="G27" s="104">
        <f t="shared" ref="G27:T27" si="5">100/G26</f>
        <v>0.94607379375591294</v>
      </c>
      <c r="H27" s="104">
        <f t="shared" si="5"/>
        <v>0.94607379375591294</v>
      </c>
      <c r="I27" s="104">
        <f t="shared" si="5"/>
        <v>0.94607379375591294</v>
      </c>
      <c r="J27" s="104">
        <f t="shared" si="5"/>
        <v>0.94607379375591294</v>
      </c>
      <c r="K27" s="104">
        <f t="shared" si="5"/>
        <v>0.94607379375591294</v>
      </c>
      <c r="L27" s="104">
        <f t="shared" si="5"/>
        <v>0.94607379375591294</v>
      </c>
      <c r="M27" s="104">
        <f t="shared" si="5"/>
        <v>0.94607379375591294</v>
      </c>
      <c r="N27" s="104">
        <f t="shared" si="5"/>
        <v>0.97181729834791053</v>
      </c>
      <c r="O27" s="104">
        <f t="shared" si="5"/>
        <v>0.91074681238615662</v>
      </c>
      <c r="P27" s="104">
        <f t="shared" si="5"/>
        <v>0.91074681238615662</v>
      </c>
      <c r="Q27" s="104">
        <f t="shared" si="5"/>
        <v>0.91074681238615662</v>
      </c>
      <c r="R27" s="104"/>
      <c r="S27" s="104">
        <f t="shared" si="5"/>
        <v>0.93808630393996251</v>
      </c>
      <c r="T27" s="104">
        <f t="shared" si="5"/>
        <v>0.67114093959731547</v>
      </c>
      <c r="U27" s="159"/>
    </row>
    <row r="28" spans="2:21" s="4" customFormat="1" ht="24" customHeight="1" x14ac:dyDescent="0.25">
      <c r="B28" s="129"/>
      <c r="C28" s="138"/>
      <c r="D28" s="155"/>
      <c r="E28" s="41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384.29537931450403</v>
      </c>
      <c r="G29" s="106">
        <f t="shared" ref="G29:T29" si="6">G24*G27</f>
        <v>150.00377259488076</v>
      </c>
      <c r="H29" s="106">
        <f t="shared" si="6"/>
        <v>72.858975260370656</v>
      </c>
      <c r="I29" s="106">
        <f t="shared" si="6"/>
        <v>40.001006025301535</v>
      </c>
      <c r="J29" s="106">
        <f t="shared" si="6"/>
        <v>68.57315318623121</v>
      </c>
      <c r="K29" s="106">
        <f t="shared" si="6"/>
        <v>22.857717728743733</v>
      </c>
      <c r="L29" s="106">
        <f t="shared" si="6"/>
        <v>12.857466222418351</v>
      </c>
      <c r="M29" s="106">
        <f t="shared" si="6"/>
        <v>751.44747033245028</v>
      </c>
      <c r="N29" s="106">
        <f t="shared" si="6"/>
        <v>890.15336943335012</v>
      </c>
      <c r="O29" s="106">
        <f t="shared" si="6"/>
        <v>41.961059465439121</v>
      </c>
      <c r="P29" s="106">
        <f t="shared" si="6"/>
        <v>0</v>
      </c>
      <c r="Q29" s="106">
        <f t="shared" si="6"/>
        <v>41.961059465439121</v>
      </c>
      <c r="R29" s="105">
        <f>SUM(M29,N29,Q29)</f>
        <v>1683.5618992312395</v>
      </c>
      <c r="S29" s="106">
        <f t="shared" si="6"/>
        <v>3251.3185871266173</v>
      </c>
      <c r="T29" s="106">
        <f t="shared" si="6"/>
        <v>49.916903784060722</v>
      </c>
      <c r="U29" s="156">
        <f>SUM(R29:T30)</f>
        <v>4984.7973901419182</v>
      </c>
    </row>
    <row r="30" spans="2:21" s="4" customFormat="1" ht="24" customHeight="1" x14ac:dyDescent="0.25">
      <c r="B30" s="129"/>
      <c r="C30" s="138"/>
      <c r="D30" s="155"/>
      <c r="E30" s="41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41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43749</v>
      </c>
      <c r="E4" s="126"/>
      <c r="F4" s="81" t="s">
        <v>14</v>
      </c>
      <c r="G4" s="82"/>
      <c r="H4" s="82"/>
      <c r="I4" s="83"/>
      <c r="J4" s="90" t="s">
        <v>65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78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43768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59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53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53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54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58" t="s">
        <v>19</v>
      </c>
      <c r="N12" s="19" t="s">
        <v>21</v>
      </c>
      <c r="O12" s="142" t="s">
        <v>20</v>
      </c>
      <c r="P12" s="144"/>
      <c r="Q12" s="57" t="s">
        <v>20</v>
      </c>
      <c r="R12" s="56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301</v>
      </c>
      <c r="G14" s="99">
        <v>85</v>
      </c>
      <c r="H14" s="99">
        <v>22</v>
      </c>
      <c r="I14" s="99">
        <v>40</v>
      </c>
      <c r="J14" s="99">
        <v>67</v>
      </c>
      <c r="K14" s="99">
        <v>4</v>
      </c>
      <c r="L14" s="99">
        <v>11</v>
      </c>
      <c r="M14" s="99">
        <f>SUM(F14:L15)</f>
        <v>530</v>
      </c>
      <c r="N14" s="99">
        <v>478</v>
      </c>
      <c r="O14" s="99">
        <v>29</v>
      </c>
      <c r="P14" s="99">
        <v>0</v>
      </c>
      <c r="Q14" s="99">
        <f>SUM(O14:P15)</f>
        <v>29</v>
      </c>
      <c r="R14" s="99">
        <f>SUM(M14,N14,Q14)</f>
        <v>1037</v>
      </c>
      <c r="S14" s="181">
        <v>2102</v>
      </c>
      <c r="T14" s="99">
        <v>37</v>
      </c>
      <c r="U14" s="127">
        <f>SUM(R14:T15)</f>
        <v>3176</v>
      </c>
    </row>
    <row r="15" spans="2:21" s="4" customFormat="1" ht="24" customHeight="1" x14ac:dyDescent="0.25">
      <c r="B15" s="129"/>
      <c r="C15" s="138"/>
      <c r="D15" s="139"/>
      <c r="E15" s="52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53"/>
      <c r="C16" s="55"/>
      <c r="D16" s="27"/>
      <c r="E16" s="60" t="s">
        <v>68</v>
      </c>
      <c r="F16" s="64">
        <f>6.66+7.44+7.7+7.63+7.19+6.66+5.86+4.92</f>
        <v>54.06</v>
      </c>
      <c r="G16" s="64">
        <f t="shared" ref="G16:M16" si="0">6.66+7.44+7.7+7.63+7.19+6.66+5.86+4.92</f>
        <v>54.06</v>
      </c>
      <c r="H16" s="64">
        <f t="shared" si="0"/>
        <v>54.06</v>
      </c>
      <c r="I16" s="64">
        <f t="shared" si="0"/>
        <v>54.06</v>
      </c>
      <c r="J16" s="64">
        <f t="shared" si="0"/>
        <v>54.06</v>
      </c>
      <c r="K16" s="64">
        <f t="shared" si="0"/>
        <v>54.06</v>
      </c>
      <c r="L16" s="64">
        <f t="shared" si="0"/>
        <v>54.06</v>
      </c>
      <c r="M16" s="64">
        <f t="shared" si="0"/>
        <v>54.06</v>
      </c>
      <c r="N16" s="64">
        <f>5.64+6.08+6.41+6.5+6.4+6.21+5.89+5.41</f>
        <v>48.540000000000006</v>
      </c>
      <c r="O16" s="64">
        <f>7.35+6.17+5.69+5.1+6.65+8.35+7.19+6.3</f>
        <v>52.8</v>
      </c>
      <c r="P16" s="64">
        <f>7.35+6.17+5.69+5.1+6.65+8.35+7.19+6.3</f>
        <v>52.8</v>
      </c>
      <c r="Q16" s="64">
        <f>7.35+6.17+5.69+5.1+6.65+8.35+7.19+6.3</f>
        <v>52.8</v>
      </c>
      <c r="R16" s="64"/>
      <c r="S16" s="63">
        <f>6.73+6.5+6.09+5.77+6.37+7.32+7.95+7.74</f>
        <v>54.470000000000006</v>
      </c>
      <c r="T16" s="64">
        <f>5.84+5.25+4.77+5.17+7.81+9.12+9.47+8.31</f>
        <v>55.74</v>
      </c>
      <c r="U16" s="61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1.8497965223825379</v>
      </c>
      <c r="G17" s="110">
        <f t="shared" si="1"/>
        <v>1.8497965223825379</v>
      </c>
      <c r="H17" s="110">
        <f t="shared" si="1"/>
        <v>1.8497965223825379</v>
      </c>
      <c r="I17" s="110">
        <f t="shared" si="1"/>
        <v>1.8497965223825379</v>
      </c>
      <c r="J17" s="110">
        <f t="shared" si="1"/>
        <v>1.8497965223825379</v>
      </c>
      <c r="K17" s="110">
        <f t="shared" si="1"/>
        <v>1.8497965223825379</v>
      </c>
      <c r="L17" s="110">
        <f t="shared" si="1"/>
        <v>1.8497965223825379</v>
      </c>
      <c r="M17" s="110">
        <f t="shared" si="1"/>
        <v>1.8497965223825379</v>
      </c>
      <c r="N17" s="110">
        <f t="shared" si="1"/>
        <v>2.0601565718994639</v>
      </c>
      <c r="O17" s="110">
        <f t="shared" si="1"/>
        <v>1.893939393939394</v>
      </c>
      <c r="P17" s="110">
        <f t="shared" si="1"/>
        <v>1.893939393939394</v>
      </c>
      <c r="Q17" s="110">
        <f t="shared" si="1"/>
        <v>1.893939393939394</v>
      </c>
      <c r="R17" s="100"/>
      <c r="S17" s="110">
        <f>100/S16</f>
        <v>1.8358729575913344</v>
      </c>
      <c r="T17" s="11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60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556.78875323714385</v>
      </c>
      <c r="G19" s="109">
        <f t="shared" si="2"/>
        <v>157.23270440251571</v>
      </c>
      <c r="H19" s="109">
        <f t="shared" si="2"/>
        <v>40.69552349241583</v>
      </c>
      <c r="I19" s="109">
        <f t="shared" si="2"/>
        <v>73.991860895301514</v>
      </c>
      <c r="J19" s="109">
        <f t="shared" si="2"/>
        <v>123.93636699963004</v>
      </c>
      <c r="K19" s="109">
        <f t="shared" si="2"/>
        <v>7.3991860895301516</v>
      </c>
      <c r="L19" s="109">
        <f t="shared" si="2"/>
        <v>20.347761746207915</v>
      </c>
      <c r="M19" s="109">
        <f t="shared" si="2"/>
        <v>980.39215686274508</v>
      </c>
      <c r="N19" s="109">
        <f t="shared" si="2"/>
        <v>984.75484136794375</v>
      </c>
      <c r="O19" s="109">
        <f t="shared" si="2"/>
        <v>54.924242424242429</v>
      </c>
      <c r="P19" s="109">
        <f t="shared" si="2"/>
        <v>0</v>
      </c>
      <c r="Q19" s="109">
        <f t="shared" si="2"/>
        <v>54.924242424242429</v>
      </c>
      <c r="R19" s="101">
        <f>SUM(M19,N19,Q19)</f>
        <v>2020.0712406549314</v>
      </c>
      <c r="S19" s="109">
        <f>S14*S17</f>
        <v>3859.0049568569848</v>
      </c>
      <c r="T19" s="109">
        <f>T14*T17</f>
        <v>66.379619662719776</v>
      </c>
      <c r="U19" s="158">
        <f>SUM(R19:T20)</f>
        <v>5945.4558171746366</v>
      </c>
    </row>
    <row r="20" spans="2:21" s="4" customFormat="1" ht="24" customHeight="1" x14ac:dyDescent="0.25">
      <c r="B20" s="129"/>
      <c r="C20" s="138"/>
      <c r="D20" s="155"/>
      <c r="E20" s="52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53"/>
      <c r="C21" s="55"/>
      <c r="D21" s="27"/>
      <c r="E21" s="60" t="s">
        <v>69</v>
      </c>
      <c r="F21" s="63">
        <v>124.7</v>
      </c>
      <c r="G21" s="63">
        <v>124.7</v>
      </c>
      <c r="H21" s="63">
        <v>124.7</v>
      </c>
      <c r="I21" s="63">
        <v>124.7</v>
      </c>
      <c r="J21" s="63">
        <v>124.7</v>
      </c>
      <c r="K21" s="63">
        <v>124.7</v>
      </c>
      <c r="L21" s="63">
        <v>124.7</v>
      </c>
      <c r="M21" s="63">
        <v>124.7</v>
      </c>
      <c r="N21" s="63">
        <v>119</v>
      </c>
      <c r="O21" s="63">
        <v>124.8</v>
      </c>
      <c r="P21" s="63">
        <v>124.8</v>
      </c>
      <c r="Q21" s="63">
        <v>124.8</v>
      </c>
      <c r="R21" s="63"/>
      <c r="S21" s="63">
        <v>119.3</v>
      </c>
      <c r="T21" s="63">
        <v>106.7</v>
      </c>
      <c r="U21" s="62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0.80192461908580592</v>
      </c>
      <c r="G22" s="104">
        <f>100/G21</f>
        <v>0.80192461908580592</v>
      </c>
      <c r="H22" s="104">
        <f t="shared" ref="H22:T22" si="3">100/H21</f>
        <v>0.80192461908580592</v>
      </c>
      <c r="I22" s="104">
        <f t="shared" si="3"/>
        <v>0.80192461908580592</v>
      </c>
      <c r="J22" s="104">
        <f t="shared" si="3"/>
        <v>0.80192461908580592</v>
      </c>
      <c r="K22" s="104">
        <f t="shared" si="3"/>
        <v>0.80192461908580592</v>
      </c>
      <c r="L22" s="104">
        <f t="shared" si="3"/>
        <v>0.80192461908580592</v>
      </c>
      <c r="M22" s="104">
        <f t="shared" si="3"/>
        <v>0.80192461908580592</v>
      </c>
      <c r="N22" s="104">
        <f t="shared" si="3"/>
        <v>0.84033613445378152</v>
      </c>
      <c r="O22" s="104">
        <f t="shared" si="3"/>
        <v>0.80128205128205132</v>
      </c>
      <c r="P22" s="104">
        <f t="shared" si="3"/>
        <v>0.80128205128205132</v>
      </c>
      <c r="Q22" s="104">
        <f t="shared" si="3"/>
        <v>0.80128205128205132</v>
      </c>
      <c r="R22" s="102"/>
      <c r="S22" s="104">
        <f t="shared" si="3"/>
        <v>0.83822296730930435</v>
      </c>
      <c r="T22" s="104">
        <f t="shared" si="3"/>
        <v>0.93720712277413309</v>
      </c>
      <c r="U22" s="159"/>
    </row>
    <row r="23" spans="2:21" s="4" customFormat="1" ht="24" customHeight="1" x14ac:dyDescent="0.25">
      <c r="B23" s="129"/>
      <c r="C23" s="138"/>
      <c r="D23" s="155"/>
      <c r="E23" s="52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446.50260885095736</v>
      </c>
      <c r="G24" s="65">
        <f>G19*G22</f>
        <v>126.08877658581854</v>
      </c>
      <c r="H24" s="65">
        <f t="shared" ref="H24:T24" si="4">H19*H22</f>
        <v>32.634742175153029</v>
      </c>
      <c r="I24" s="65">
        <f t="shared" si="4"/>
        <v>59.335894863914604</v>
      </c>
      <c r="J24" s="65">
        <f t="shared" si="4"/>
        <v>99.387623897056969</v>
      </c>
      <c r="K24" s="65">
        <f t="shared" si="4"/>
        <v>5.9335894863914609</v>
      </c>
      <c r="L24" s="65">
        <f t="shared" si="4"/>
        <v>16.317371087576515</v>
      </c>
      <c r="M24" s="65">
        <f t="shared" si="4"/>
        <v>786.20060694686856</v>
      </c>
      <c r="N24" s="65">
        <f t="shared" si="4"/>
        <v>827.52507677978463</v>
      </c>
      <c r="O24" s="65">
        <f t="shared" si="4"/>
        <v>44.009809634809642</v>
      </c>
      <c r="P24" s="65">
        <f t="shared" si="4"/>
        <v>0</v>
      </c>
      <c r="Q24" s="65">
        <f t="shared" si="4"/>
        <v>44.009809634809642</v>
      </c>
      <c r="R24" s="103">
        <f>SUM(M24,N24,Q24)</f>
        <v>1657.7354933614629</v>
      </c>
      <c r="S24" s="65">
        <f t="shared" si="4"/>
        <v>3234.706585797976</v>
      </c>
      <c r="T24" s="65">
        <f t="shared" si="4"/>
        <v>62.211452354938871</v>
      </c>
      <c r="U24" s="157">
        <f>SUM(R24:T25)</f>
        <v>4954.6535315143774</v>
      </c>
    </row>
    <row r="25" spans="2:21" s="4" customFormat="1" ht="24" customHeight="1" x14ac:dyDescent="0.25">
      <c r="B25" s="129"/>
      <c r="C25" s="138"/>
      <c r="D25" s="155"/>
      <c r="E25" s="52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53"/>
      <c r="C26" s="55"/>
      <c r="D26" s="27"/>
      <c r="E26" s="60" t="s">
        <v>70</v>
      </c>
      <c r="F26" s="64">
        <v>104.8</v>
      </c>
      <c r="G26" s="64">
        <v>104.8</v>
      </c>
      <c r="H26" s="64">
        <v>104.8</v>
      </c>
      <c r="I26" s="64">
        <v>104.8</v>
      </c>
      <c r="J26" s="64">
        <v>104.8</v>
      </c>
      <c r="K26" s="64">
        <v>104.8</v>
      </c>
      <c r="L26" s="64">
        <v>104.8</v>
      </c>
      <c r="M26" s="64">
        <v>104.8</v>
      </c>
      <c r="N26" s="64">
        <v>103.3</v>
      </c>
      <c r="O26" s="64">
        <v>104.9</v>
      </c>
      <c r="P26" s="64">
        <v>104.9</v>
      </c>
      <c r="Q26" s="64">
        <v>104.9</v>
      </c>
      <c r="R26" s="64"/>
      <c r="S26" s="63">
        <v>103.3</v>
      </c>
      <c r="T26" s="64">
        <v>58.4</v>
      </c>
      <c r="U26" s="61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0.95419847328244278</v>
      </c>
      <c r="G27" s="104">
        <f t="shared" ref="G27:T27" si="5">100/G26</f>
        <v>0.95419847328244278</v>
      </c>
      <c r="H27" s="104">
        <f t="shared" si="5"/>
        <v>0.95419847328244278</v>
      </c>
      <c r="I27" s="104">
        <f t="shared" si="5"/>
        <v>0.95419847328244278</v>
      </c>
      <c r="J27" s="104">
        <f t="shared" si="5"/>
        <v>0.95419847328244278</v>
      </c>
      <c r="K27" s="104">
        <f t="shared" si="5"/>
        <v>0.95419847328244278</v>
      </c>
      <c r="L27" s="104">
        <f t="shared" si="5"/>
        <v>0.95419847328244278</v>
      </c>
      <c r="M27" s="104">
        <f t="shared" si="5"/>
        <v>0.95419847328244278</v>
      </c>
      <c r="N27" s="104">
        <f t="shared" si="5"/>
        <v>0.96805421103581801</v>
      </c>
      <c r="O27" s="104">
        <f t="shared" si="5"/>
        <v>0.95328884652049561</v>
      </c>
      <c r="P27" s="104">
        <f t="shared" si="5"/>
        <v>0.95328884652049561</v>
      </c>
      <c r="Q27" s="104">
        <f t="shared" si="5"/>
        <v>0.95328884652049561</v>
      </c>
      <c r="R27" s="104"/>
      <c r="S27" s="104">
        <f t="shared" si="5"/>
        <v>0.96805421103581801</v>
      </c>
      <c r="T27" s="104">
        <f t="shared" si="5"/>
        <v>1.7123287671232876</v>
      </c>
      <c r="U27" s="159"/>
    </row>
    <row r="28" spans="2:21" s="4" customFormat="1" ht="24" customHeight="1" x14ac:dyDescent="0.25">
      <c r="B28" s="129"/>
      <c r="C28" s="138"/>
      <c r="D28" s="155"/>
      <c r="E28" s="52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426.05210768221121</v>
      </c>
      <c r="G29" s="106">
        <f t="shared" ref="G29:T29" si="6">G24*G27</f>
        <v>120.31371811623906</v>
      </c>
      <c r="H29" s="106">
        <f t="shared" si="6"/>
        <v>31.140021159497167</v>
      </c>
      <c r="I29" s="106">
        <f t="shared" si="6"/>
        <v>56.618220289994852</v>
      </c>
      <c r="J29" s="106">
        <f t="shared" si="6"/>
        <v>94.835518985741388</v>
      </c>
      <c r="K29" s="106">
        <f t="shared" si="6"/>
        <v>5.6618220289994854</v>
      </c>
      <c r="L29" s="106">
        <f t="shared" si="6"/>
        <v>15.570010579748583</v>
      </c>
      <c r="M29" s="106">
        <f t="shared" si="6"/>
        <v>750.19141884243186</v>
      </c>
      <c r="N29" s="106">
        <f t="shared" si="6"/>
        <v>801.08913531440908</v>
      </c>
      <c r="O29" s="106">
        <f t="shared" si="6"/>
        <v>41.95406066235428</v>
      </c>
      <c r="P29" s="106">
        <f t="shared" si="6"/>
        <v>0</v>
      </c>
      <c r="Q29" s="106">
        <f t="shared" si="6"/>
        <v>41.95406066235428</v>
      </c>
      <c r="R29" s="105">
        <f>SUM(M29,N29,Q29)</f>
        <v>1593.2346148191953</v>
      </c>
      <c r="S29" s="106">
        <f t="shared" si="6"/>
        <v>3131.3713318470241</v>
      </c>
      <c r="T29" s="106">
        <f t="shared" si="6"/>
        <v>106.52645951188163</v>
      </c>
      <c r="U29" s="156">
        <f>SUM(R29:T30)</f>
        <v>4831.1324061781006</v>
      </c>
    </row>
    <row r="30" spans="2:21" s="4" customFormat="1" ht="24" customHeight="1" x14ac:dyDescent="0.25">
      <c r="B30" s="129"/>
      <c r="C30" s="138"/>
      <c r="D30" s="155"/>
      <c r="E30" s="52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52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76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43759</v>
      </c>
      <c r="E4" s="126"/>
      <c r="F4" s="81" t="s">
        <v>14</v>
      </c>
      <c r="G4" s="82"/>
      <c r="H4" s="82"/>
      <c r="I4" s="83"/>
      <c r="J4" s="90" t="s">
        <v>77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78</v>
      </c>
      <c r="E5" s="178"/>
      <c r="F5" s="84" t="s">
        <v>15</v>
      </c>
      <c r="G5" s="85"/>
      <c r="H5" s="85"/>
      <c r="I5" s="86"/>
      <c r="J5" s="93" t="s">
        <v>66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43768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59">
        <v>1</v>
      </c>
      <c r="C8" s="186" t="s">
        <v>6</v>
      </c>
      <c r="D8" s="187"/>
      <c r="E8" s="188"/>
      <c r="F8" s="160" t="s">
        <v>72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53">
        <v>2</v>
      </c>
      <c r="C9" s="116" t="s">
        <v>7</v>
      </c>
      <c r="D9" s="117"/>
      <c r="E9" s="13" t="s">
        <v>39</v>
      </c>
      <c r="F9" s="163" t="s">
        <v>73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53">
        <v>3</v>
      </c>
      <c r="C10" s="116" t="s">
        <v>8</v>
      </c>
      <c r="D10" s="185"/>
      <c r="E10" s="117"/>
      <c r="F10" s="163" t="s">
        <v>73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54">
        <v>4</v>
      </c>
      <c r="C11" s="182" t="s">
        <v>9</v>
      </c>
      <c r="D11" s="183"/>
      <c r="E11" s="184"/>
      <c r="F11" s="166" t="s">
        <v>74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58" t="s">
        <v>19</v>
      </c>
      <c r="N12" s="19" t="s">
        <v>21</v>
      </c>
      <c r="O12" s="142" t="s">
        <v>20</v>
      </c>
      <c r="P12" s="144"/>
      <c r="Q12" s="57" t="s">
        <v>20</v>
      </c>
      <c r="R12" s="56" t="s">
        <v>61</v>
      </c>
      <c r="S12" s="107" t="s">
        <v>17</v>
      </c>
      <c r="T12" s="107" t="s">
        <v>18</v>
      </c>
      <c r="U12" s="189" t="s">
        <v>75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71</v>
      </c>
      <c r="N13" s="13" t="s">
        <v>60</v>
      </c>
      <c r="O13" s="13" t="s">
        <v>20</v>
      </c>
      <c r="P13" s="13" t="s">
        <v>59</v>
      </c>
      <c r="Q13" s="25" t="s">
        <v>71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262</v>
      </c>
      <c r="G14" s="99">
        <v>37</v>
      </c>
      <c r="H14" s="99">
        <v>6</v>
      </c>
      <c r="I14" s="99">
        <v>33</v>
      </c>
      <c r="J14" s="99">
        <v>23</v>
      </c>
      <c r="K14" s="99">
        <v>17</v>
      </c>
      <c r="L14" s="99">
        <v>10</v>
      </c>
      <c r="M14" s="99">
        <f>SUM(F14:L15)</f>
        <v>388</v>
      </c>
      <c r="N14" s="99">
        <v>161</v>
      </c>
      <c r="O14" s="99">
        <v>34</v>
      </c>
      <c r="P14" s="99">
        <v>0</v>
      </c>
      <c r="Q14" s="99">
        <f>SUM(O14:P15)</f>
        <v>34</v>
      </c>
      <c r="R14" s="99">
        <f>SUM(M14,N14,Q14)</f>
        <v>583</v>
      </c>
      <c r="S14" s="181">
        <v>1585</v>
      </c>
      <c r="T14" s="99">
        <v>19</v>
      </c>
      <c r="U14" s="127">
        <f>SUM(R14:T15)</f>
        <v>2187</v>
      </c>
    </row>
    <row r="15" spans="2:21" s="4" customFormat="1" ht="24" customHeight="1" x14ac:dyDescent="0.25">
      <c r="B15" s="129"/>
      <c r="C15" s="138"/>
      <c r="D15" s="139"/>
      <c r="E15" s="52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53"/>
      <c r="C16" s="55"/>
      <c r="D16" s="27"/>
      <c r="E16" s="60" t="s">
        <v>68</v>
      </c>
      <c r="F16" s="64">
        <f>6.66+7.44+7.7+7.63+7.19+6.66+5.86+4.92</f>
        <v>54.06</v>
      </c>
      <c r="G16" s="64">
        <f t="shared" ref="G16:M16" si="0">6.66+7.44+7.7+7.63+7.19+6.66+5.86+4.92</f>
        <v>54.06</v>
      </c>
      <c r="H16" s="64">
        <f t="shared" si="0"/>
        <v>54.06</v>
      </c>
      <c r="I16" s="64">
        <f t="shared" si="0"/>
        <v>54.06</v>
      </c>
      <c r="J16" s="64">
        <f t="shared" si="0"/>
        <v>54.06</v>
      </c>
      <c r="K16" s="64">
        <f t="shared" si="0"/>
        <v>54.06</v>
      </c>
      <c r="L16" s="64">
        <f t="shared" si="0"/>
        <v>54.06</v>
      </c>
      <c r="M16" s="64">
        <f t="shared" si="0"/>
        <v>54.06</v>
      </c>
      <c r="N16" s="64">
        <f>5.64+6.08+6.41+6.5+6.4+6.21+5.89+5.41</f>
        <v>48.540000000000006</v>
      </c>
      <c r="O16" s="64">
        <f>7.35+6.17+5.69+5.1+6.65+8.35+7.19+6.3</f>
        <v>52.8</v>
      </c>
      <c r="P16" s="64">
        <f>7.35+6.17+5.69+5.1+6.65+8.35+7.19+6.3</f>
        <v>52.8</v>
      </c>
      <c r="Q16" s="64">
        <f>7.35+6.17+5.69+5.1+6.65+8.35+7.19+6.3</f>
        <v>52.8</v>
      </c>
      <c r="R16" s="64"/>
      <c r="S16" s="63">
        <f>6.73+6.5+6.09+5.77+6.37+7.32+7.95+7.74</f>
        <v>54.470000000000006</v>
      </c>
      <c r="T16" s="64">
        <f>5.84+5.25+4.77+5.17+7.81+9.12+9.47+8.31</f>
        <v>55.74</v>
      </c>
      <c r="U16" s="61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1.8497965223825379</v>
      </c>
      <c r="G17" s="110">
        <f t="shared" si="1"/>
        <v>1.8497965223825379</v>
      </c>
      <c r="H17" s="110">
        <f t="shared" si="1"/>
        <v>1.8497965223825379</v>
      </c>
      <c r="I17" s="110">
        <f t="shared" si="1"/>
        <v>1.8497965223825379</v>
      </c>
      <c r="J17" s="110">
        <f t="shared" si="1"/>
        <v>1.8497965223825379</v>
      </c>
      <c r="K17" s="110">
        <f t="shared" si="1"/>
        <v>1.8497965223825379</v>
      </c>
      <c r="L17" s="110">
        <f t="shared" si="1"/>
        <v>1.8497965223825379</v>
      </c>
      <c r="M17" s="110">
        <f t="shared" si="1"/>
        <v>1.8497965223825379</v>
      </c>
      <c r="N17" s="110">
        <f t="shared" si="1"/>
        <v>2.0601565718994639</v>
      </c>
      <c r="O17" s="110">
        <f t="shared" si="1"/>
        <v>1.893939393939394</v>
      </c>
      <c r="P17" s="110">
        <f t="shared" si="1"/>
        <v>1.893939393939394</v>
      </c>
      <c r="Q17" s="110">
        <f t="shared" si="1"/>
        <v>1.893939393939394</v>
      </c>
      <c r="R17" s="100"/>
      <c r="S17" s="110">
        <f>100/S16</f>
        <v>1.8358729575913344</v>
      </c>
      <c r="T17" s="110">
        <f>100/T16</f>
        <v>1.7940437746681019</v>
      </c>
      <c r="U17" s="169"/>
    </row>
    <row r="18" spans="2:21" s="4" customFormat="1" ht="24" customHeight="1" x14ac:dyDescent="0.25">
      <c r="B18" s="129"/>
      <c r="C18" s="138"/>
      <c r="D18" s="155"/>
      <c r="E18" s="60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484.64668886422493</v>
      </c>
      <c r="G19" s="109">
        <f t="shared" si="2"/>
        <v>68.4424713281539</v>
      </c>
      <c r="H19" s="109">
        <f t="shared" si="2"/>
        <v>11.098779134295228</v>
      </c>
      <c r="I19" s="109">
        <f t="shared" si="2"/>
        <v>61.043285238623753</v>
      </c>
      <c r="J19" s="109">
        <f t="shared" si="2"/>
        <v>42.545320014798371</v>
      </c>
      <c r="K19" s="109">
        <f t="shared" si="2"/>
        <v>31.446540880503143</v>
      </c>
      <c r="L19" s="109">
        <f t="shared" si="2"/>
        <v>18.497965223825378</v>
      </c>
      <c r="M19" s="109">
        <f t="shared" si="2"/>
        <v>717.72105068442465</v>
      </c>
      <c r="N19" s="109">
        <f t="shared" si="2"/>
        <v>331.6852080758137</v>
      </c>
      <c r="O19" s="109">
        <f t="shared" si="2"/>
        <v>64.393939393939391</v>
      </c>
      <c r="P19" s="109">
        <f t="shared" si="2"/>
        <v>0</v>
      </c>
      <c r="Q19" s="109">
        <f t="shared" si="2"/>
        <v>64.393939393939391</v>
      </c>
      <c r="R19" s="101">
        <f>SUM(M19,N19,Q19)</f>
        <v>1113.8001981541779</v>
      </c>
      <c r="S19" s="109">
        <f>S14*S17</f>
        <v>2909.8586377822649</v>
      </c>
      <c r="T19" s="109">
        <f>T14*T17</f>
        <v>34.086831718693936</v>
      </c>
      <c r="U19" s="158">
        <f>SUM(R19:T20)</f>
        <v>4057.7456676551369</v>
      </c>
    </row>
    <row r="20" spans="2:21" s="4" customFormat="1" ht="24" customHeight="1" x14ac:dyDescent="0.25">
      <c r="B20" s="129"/>
      <c r="C20" s="138"/>
      <c r="D20" s="155"/>
      <c r="E20" s="52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53"/>
      <c r="C21" s="55"/>
      <c r="D21" s="27"/>
      <c r="E21" s="60" t="s">
        <v>69</v>
      </c>
      <c r="F21" s="63">
        <v>122.5</v>
      </c>
      <c r="G21" s="63">
        <v>122.5</v>
      </c>
      <c r="H21" s="63">
        <v>122.5</v>
      </c>
      <c r="I21" s="63">
        <v>122.5</v>
      </c>
      <c r="J21" s="63">
        <v>122.5</v>
      </c>
      <c r="K21" s="63">
        <v>122.5</v>
      </c>
      <c r="L21" s="63">
        <v>122.5</v>
      </c>
      <c r="M21" s="63">
        <v>122.5</v>
      </c>
      <c r="N21" s="63">
        <v>133.6</v>
      </c>
      <c r="O21" s="63">
        <v>115.1</v>
      </c>
      <c r="P21" s="63">
        <v>115.1</v>
      </c>
      <c r="Q21" s="63">
        <v>115.1</v>
      </c>
      <c r="R21" s="63"/>
      <c r="S21" s="63">
        <v>99</v>
      </c>
      <c r="T21" s="63">
        <v>79.599999999999994</v>
      </c>
      <c r="U21" s="62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0.81632653061224492</v>
      </c>
      <c r="G22" s="104">
        <f>100/G21</f>
        <v>0.81632653061224492</v>
      </c>
      <c r="H22" s="104">
        <f t="shared" ref="H22:T22" si="3">100/H21</f>
        <v>0.81632653061224492</v>
      </c>
      <c r="I22" s="104">
        <f t="shared" si="3"/>
        <v>0.81632653061224492</v>
      </c>
      <c r="J22" s="104">
        <f t="shared" si="3"/>
        <v>0.81632653061224492</v>
      </c>
      <c r="K22" s="104">
        <f t="shared" si="3"/>
        <v>0.81632653061224492</v>
      </c>
      <c r="L22" s="104">
        <f t="shared" si="3"/>
        <v>0.81632653061224492</v>
      </c>
      <c r="M22" s="104">
        <f t="shared" si="3"/>
        <v>0.81632653061224492</v>
      </c>
      <c r="N22" s="104">
        <f t="shared" si="3"/>
        <v>0.74850299401197606</v>
      </c>
      <c r="O22" s="104">
        <f t="shared" si="3"/>
        <v>0.86880973066898348</v>
      </c>
      <c r="P22" s="104">
        <f t="shared" si="3"/>
        <v>0.86880973066898348</v>
      </c>
      <c r="Q22" s="104">
        <f t="shared" si="3"/>
        <v>0.86880973066898348</v>
      </c>
      <c r="R22" s="102"/>
      <c r="S22" s="104">
        <f t="shared" si="3"/>
        <v>1.0101010101010102</v>
      </c>
      <c r="T22" s="104">
        <f t="shared" si="3"/>
        <v>1.256281407035176</v>
      </c>
      <c r="U22" s="159"/>
    </row>
    <row r="23" spans="2:21" s="4" customFormat="1" ht="24" customHeight="1" x14ac:dyDescent="0.25">
      <c r="B23" s="129"/>
      <c r="C23" s="138"/>
      <c r="D23" s="155"/>
      <c r="E23" s="52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395.62995009324487</v>
      </c>
      <c r="G24" s="65">
        <f>G19*G22</f>
        <v>55.871405165839917</v>
      </c>
      <c r="H24" s="65">
        <f t="shared" ref="H24:T24" si="4">H19*H22</f>
        <v>9.0602278647307983</v>
      </c>
      <c r="I24" s="65">
        <f t="shared" si="4"/>
        <v>49.831253256019394</v>
      </c>
      <c r="J24" s="65">
        <f t="shared" si="4"/>
        <v>34.730873481468059</v>
      </c>
      <c r="K24" s="65">
        <f t="shared" si="4"/>
        <v>25.670645616737261</v>
      </c>
      <c r="L24" s="65">
        <f t="shared" si="4"/>
        <v>15.10037977455133</v>
      </c>
      <c r="M24" s="65">
        <f t="shared" si="4"/>
        <v>585.89473525259154</v>
      </c>
      <c r="N24" s="65">
        <f t="shared" si="4"/>
        <v>248.26737131423181</v>
      </c>
      <c r="O24" s="65">
        <f t="shared" si="4"/>
        <v>55.946081141563326</v>
      </c>
      <c r="P24" s="65">
        <f t="shared" si="4"/>
        <v>0</v>
      </c>
      <c r="Q24" s="65">
        <f t="shared" si="4"/>
        <v>55.946081141563326</v>
      </c>
      <c r="R24" s="103">
        <f>SUM(M24,N24,Q24)</f>
        <v>890.10818770838671</v>
      </c>
      <c r="S24" s="65">
        <f t="shared" si="4"/>
        <v>2939.251149275015</v>
      </c>
      <c r="T24" s="65">
        <f t="shared" si="4"/>
        <v>42.822652912932085</v>
      </c>
      <c r="U24" s="157">
        <f>SUM(R24:T25)</f>
        <v>3872.1819898963336</v>
      </c>
    </row>
    <row r="25" spans="2:21" s="4" customFormat="1" ht="24" customHeight="1" x14ac:dyDescent="0.25">
      <c r="B25" s="129"/>
      <c r="C25" s="138"/>
      <c r="D25" s="155"/>
      <c r="E25" s="52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53"/>
      <c r="C26" s="55"/>
      <c r="D26" s="27"/>
      <c r="E26" s="60" t="s">
        <v>70</v>
      </c>
      <c r="F26" s="64">
        <v>104.8</v>
      </c>
      <c r="G26" s="64">
        <v>104.8</v>
      </c>
      <c r="H26" s="64">
        <v>104.8</v>
      </c>
      <c r="I26" s="64">
        <v>104.8</v>
      </c>
      <c r="J26" s="64">
        <v>104.8</v>
      </c>
      <c r="K26" s="64">
        <v>104.8</v>
      </c>
      <c r="L26" s="64">
        <v>104.8</v>
      </c>
      <c r="M26" s="64">
        <v>104.8</v>
      </c>
      <c r="N26" s="64">
        <v>103.3</v>
      </c>
      <c r="O26" s="64">
        <v>104.9</v>
      </c>
      <c r="P26" s="64">
        <v>104.9</v>
      </c>
      <c r="Q26" s="64">
        <v>104.9</v>
      </c>
      <c r="R26" s="64"/>
      <c r="S26" s="63">
        <v>103.3</v>
      </c>
      <c r="T26" s="64">
        <v>58.4</v>
      </c>
      <c r="U26" s="61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0.95419847328244278</v>
      </c>
      <c r="G27" s="104">
        <f t="shared" ref="G27:T27" si="5">100/G26</f>
        <v>0.95419847328244278</v>
      </c>
      <c r="H27" s="104">
        <f t="shared" si="5"/>
        <v>0.95419847328244278</v>
      </c>
      <c r="I27" s="104">
        <f t="shared" si="5"/>
        <v>0.95419847328244278</v>
      </c>
      <c r="J27" s="104">
        <f t="shared" si="5"/>
        <v>0.95419847328244278</v>
      </c>
      <c r="K27" s="104">
        <f t="shared" si="5"/>
        <v>0.95419847328244278</v>
      </c>
      <c r="L27" s="104">
        <f t="shared" si="5"/>
        <v>0.95419847328244278</v>
      </c>
      <c r="M27" s="104">
        <f t="shared" si="5"/>
        <v>0.95419847328244278</v>
      </c>
      <c r="N27" s="104">
        <f t="shared" si="5"/>
        <v>0.96805421103581801</v>
      </c>
      <c r="O27" s="104">
        <f t="shared" si="5"/>
        <v>0.95328884652049561</v>
      </c>
      <c r="P27" s="104">
        <f t="shared" si="5"/>
        <v>0.95328884652049561</v>
      </c>
      <c r="Q27" s="104">
        <f t="shared" si="5"/>
        <v>0.95328884652049561</v>
      </c>
      <c r="R27" s="104"/>
      <c r="S27" s="104">
        <f t="shared" si="5"/>
        <v>0.96805421103581801</v>
      </c>
      <c r="T27" s="104">
        <f t="shared" si="5"/>
        <v>1.7123287671232876</v>
      </c>
      <c r="U27" s="159"/>
    </row>
    <row r="28" spans="2:21" s="4" customFormat="1" ht="24" customHeight="1" x14ac:dyDescent="0.25">
      <c r="B28" s="129"/>
      <c r="C28" s="138"/>
      <c r="D28" s="155"/>
      <c r="E28" s="52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377.50949436378329</v>
      </c>
      <c r="G29" s="106">
        <f t="shared" ref="G29:T29" si="6">G24*G27</f>
        <v>53.312409509389234</v>
      </c>
      <c r="H29" s="106">
        <f t="shared" si="6"/>
        <v>8.645255596117174</v>
      </c>
      <c r="I29" s="106">
        <f t="shared" si="6"/>
        <v>47.54890577864446</v>
      </c>
      <c r="J29" s="106">
        <f t="shared" si="6"/>
        <v>33.140146451782499</v>
      </c>
      <c r="K29" s="106">
        <f t="shared" si="6"/>
        <v>24.494890855665325</v>
      </c>
      <c r="L29" s="106">
        <f t="shared" si="6"/>
        <v>14.408759326861956</v>
      </c>
      <c r="M29" s="106">
        <f t="shared" si="6"/>
        <v>559.05986188224381</v>
      </c>
      <c r="N29" s="106">
        <f t="shared" si="6"/>
        <v>240.33627426353516</v>
      </c>
      <c r="O29" s="106">
        <f t="shared" si="6"/>
        <v>53.332775158782958</v>
      </c>
      <c r="P29" s="106">
        <f t="shared" si="6"/>
        <v>0</v>
      </c>
      <c r="Q29" s="106">
        <f t="shared" si="6"/>
        <v>53.332775158782958</v>
      </c>
      <c r="R29" s="105">
        <f>SUM(M29,N29,Q29)</f>
        <v>852.72891130456196</v>
      </c>
      <c r="S29" s="106">
        <f t="shared" si="6"/>
        <v>2845.3544523475462</v>
      </c>
      <c r="T29" s="106">
        <f t="shared" si="6"/>
        <v>73.326460467349463</v>
      </c>
      <c r="U29" s="156">
        <f>SUM(R29:T30)</f>
        <v>3771.4098241194579</v>
      </c>
    </row>
    <row r="30" spans="2:21" s="4" customFormat="1" ht="24" customHeight="1" x14ac:dyDescent="0.25">
      <c r="B30" s="129"/>
      <c r="C30" s="138"/>
      <c r="D30" s="155"/>
      <c r="E30" s="52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52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2019-09-16T13:17:25Z</cp:lastPrinted>
  <dcterms:created xsi:type="dcterms:W3CDTF">2019-09-10T08:33:34Z</dcterms:created>
  <dcterms:modified xsi:type="dcterms:W3CDTF">2019-10-31T12:04:13Z</dcterms:modified>
</cp:coreProperties>
</file>